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5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<sst xmlns="http://schemas.openxmlformats.org/spreadsheetml/2006/main" count="56" uniqueCount="51">
  <si>
    <t>f</t>
  </si>
  <si>
    <t>lambda</t>
  </si>
  <si>
    <t>G_moon</t>
  </si>
  <si>
    <t>c</t>
  </si>
  <si>
    <t>G_moon dB</t>
  </si>
  <si>
    <t>l1</t>
  </si>
  <si>
    <t>l2</t>
  </si>
  <si>
    <t>A_l1</t>
  </si>
  <si>
    <t>P_T (dBW)</t>
  </si>
  <si>
    <t>D_moon</t>
  </si>
  <si>
    <t>D_r1</t>
  </si>
  <si>
    <t>G_r1</t>
  </si>
  <si>
    <t>G_t1</t>
  </si>
  <si>
    <t>A_l2</t>
  </si>
  <si>
    <t>G_r2</t>
  </si>
  <si>
    <t>G_t2</t>
  </si>
  <si>
    <t>A_l3</t>
  </si>
  <si>
    <t>G_r3</t>
  </si>
  <si>
    <t>D_r2</t>
  </si>
  <si>
    <t>D_t1</t>
  </si>
  <si>
    <t>D_t2</t>
  </si>
  <si>
    <t>l3</t>
  </si>
  <si>
    <t>D_r3</t>
  </si>
  <si>
    <t>T_sys_DSN (K)</t>
  </si>
  <si>
    <t>k</t>
  </si>
  <si>
    <t>BW</t>
  </si>
  <si>
    <t>P_N</t>
  </si>
  <si>
    <t>E_sun W/m^2</t>
  </si>
  <si>
    <t>SNR</t>
  </si>
  <si>
    <t>C_shannon</t>
  </si>
  <si>
    <t>P_r1 (dBW)</t>
  </si>
  <si>
    <t>T_sys_R1 (K)</t>
  </si>
  <si>
    <t>P_N1</t>
  </si>
  <si>
    <t>T_sys_R2 (K)</t>
  </si>
  <si>
    <t>P_N2</t>
  </si>
  <si>
    <t>P_r2 (dBW)</t>
  </si>
  <si>
    <t>P_T1 (dBW)</t>
  </si>
  <si>
    <t>P_T2 (dBW)</t>
  </si>
  <si>
    <t>P_total dBW</t>
  </si>
  <si>
    <t>gamma dB/km</t>
  </si>
  <si>
    <t>rain attenuation</t>
  </si>
  <si>
    <t>L_eff (km)</t>
  </si>
  <si>
    <t>DSN</t>
  </si>
  <si>
    <t>Mojave-Desert</t>
  </si>
  <si>
    <t>Region</t>
  </si>
  <si>
    <t>E</t>
  </si>
  <si>
    <t>GHz</t>
  </si>
  <si>
    <t>P_total/m^2</t>
  </si>
  <si>
    <t>rain fade for 0.01% exceedence region E</t>
  </si>
  <si>
    <t>mm/h</t>
  </si>
  <si>
    <t>P_r w/o rain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</si>
</sst>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11" fontId="0" fillId="5" borderId="0" xfId="0" applyNumberFormat="1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rain attenuation dB/km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Tabelle1!$Z$29</c:f>
              <c:strCache>
                <c:ptCount val="1"/>
                <c:pt idx="0">
                  <c:v>gamma dB/km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Tabelle1!$AA$28:$AI$28</c:f>
              <c:numCache/>
            </c:numRef>
          </c:xVal>
          <c:yVal>
            <c:numRef>
              <c:f>Tabelle1!$AA$29:$AI$29</c:f>
              <c:numCache/>
            </c:numRef>
          </c:yVal>
          <c:smooth val="0"/>
        </c:ser>
        <c:axId val="14355352"/>
        <c:axId val="62089305"/>
      </c:scatterChart>
      <c:valAx>
        <c:axId val="1435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89305"/>
        <c:crosses val="autoZero"/>
        <c:crossBetween val="midCat"/>
        <c:dispUnits/>
      </c:valAx>
      <c:valAx>
        <c:axId val="62089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553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552450</xdr:colOff>
      <xdr:row>37</xdr:row>
      <xdr:rowOff>57150</xdr:rowOff>
    </xdr:from>
    <xdr:to>
      <xdr:col>37</xdr:col>
      <xdr:colOff>161925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22488525" y="6048375"/>
        <a:ext cx="64674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workbookViewId="0" topLeftCell="O1">
      <selection activeCell="X15" sqref="X15"/>
    </sheetView>
  </sheetViews>
  <sheetFormatPr defaultColWidth="11.421875" defaultRowHeight="12.75"/>
  <cols>
    <col min="23" max="23" width="14.28125" style="0" customWidth="1"/>
    <col min="26" max="26" width="17.57421875" style="0" customWidth="1"/>
  </cols>
  <sheetData>
    <row r="1" spans="1:27" ht="12.75">
      <c r="A1" s="2" t="s">
        <v>0</v>
      </c>
      <c r="B1" s="2" t="s">
        <v>1</v>
      </c>
      <c r="C1" s="3" t="s">
        <v>8</v>
      </c>
      <c r="D1" s="3" t="s">
        <v>2</v>
      </c>
      <c r="E1" s="3" t="s">
        <v>4</v>
      </c>
      <c r="F1" s="3" t="s">
        <v>7</v>
      </c>
      <c r="G1" s="3" t="s">
        <v>11</v>
      </c>
      <c r="H1" s="3" t="s">
        <v>30</v>
      </c>
      <c r="I1" s="3" t="s">
        <v>28</v>
      </c>
      <c r="J1" s="3" t="s">
        <v>29</v>
      </c>
      <c r="K1" s="4" t="s">
        <v>36</v>
      </c>
      <c r="L1" s="4" t="s">
        <v>12</v>
      </c>
      <c r="M1" s="4" t="s">
        <v>13</v>
      </c>
      <c r="N1" s="4" t="s">
        <v>14</v>
      </c>
      <c r="O1" s="4" t="s">
        <v>35</v>
      </c>
      <c r="P1" s="4" t="s">
        <v>28</v>
      </c>
      <c r="Q1" s="4" t="s">
        <v>29</v>
      </c>
      <c r="R1" s="5" t="s">
        <v>37</v>
      </c>
      <c r="S1" s="5" t="s">
        <v>15</v>
      </c>
      <c r="T1" s="5" t="s">
        <v>16</v>
      </c>
      <c r="U1" s="5" t="s">
        <v>17</v>
      </c>
      <c r="V1" s="5" t="s">
        <v>50</v>
      </c>
      <c r="W1" s="5" t="s">
        <v>40</v>
      </c>
      <c r="X1" s="5" t="s">
        <v>28</v>
      </c>
      <c r="Y1" s="5" t="s">
        <v>29</v>
      </c>
      <c r="Z1" t="s">
        <v>3</v>
      </c>
      <c r="AA1">
        <v>299792458</v>
      </c>
    </row>
    <row r="2" spans="1:27" ht="12.75">
      <c r="A2" s="1">
        <v>4000000000</v>
      </c>
      <c r="B2" s="1">
        <f aca="true" t="shared" si="0" ref="B2:B33">$AA$1/A2</f>
        <v>0.0749481145</v>
      </c>
      <c r="C2">
        <v>3</v>
      </c>
      <c r="D2">
        <f>0.9*4*PI()/($B2*$B2)*($AA$2/2)*($AA$2/2)</f>
        <v>18120.636967120634</v>
      </c>
      <c r="E2">
        <f>10*LOG(D2,10)</f>
        <v>42.58173459700815</v>
      </c>
      <c r="F2" s="1">
        <f aca="true" t="shared" si="1" ref="F2:F33">20*LOG($AA$3,10)+20*LOG(4*PI()/$B2,10)</f>
        <v>200.26648536395095</v>
      </c>
      <c r="G2">
        <f>10*LOG(0.9*4*PI()/($B2*$B2)*($AA$4/2)*($AA$4/2),10)</f>
        <v>42.58173459700815</v>
      </c>
      <c r="H2" s="1">
        <f>C2+E2-F2+G2</f>
        <v>-112.10301616993463</v>
      </c>
      <c r="I2" s="1">
        <f aca="true" t="shared" si="2" ref="I2:I33">H2-$AA$15</f>
        <v>0.2636533809333912</v>
      </c>
      <c r="J2" s="1">
        <f aca="true" t="shared" si="3" ref="J2:J33">$AA$13*LOG(1+POWER(10,I2/10),2)</f>
        <v>14622389750.257204</v>
      </c>
      <c r="K2" s="1">
        <v>20</v>
      </c>
      <c r="L2">
        <f aca="true" t="shared" si="4" ref="L2:L33">10*LOG(0.9*4*PI()/($B2*$B2)*($AA$5/2)*($AA$5/2),10)</f>
        <v>42.58173459700815</v>
      </c>
      <c r="M2" s="1">
        <f>20*LOG($AA$8,10)+20*LOG(4*PI()/$B2,10)</f>
        <v>217.35179131444102</v>
      </c>
      <c r="N2">
        <f aca="true" t="shared" si="5" ref="N2:N33">10*LOG(0.9*4*PI()/($B2*$B2)*($AA$6/2)*($AA$6/2),10)</f>
        <v>42.58173459700815</v>
      </c>
      <c r="O2" s="1">
        <f>K2+L2-M2+N2</f>
        <v>-112.1883221204247</v>
      </c>
      <c r="P2" s="1">
        <f aca="true" t="shared" si="6" ref="P2:P33">O2-$AA$18</f>
        <v>0.17834743044332413</v>
      </c>
      <c r="Q2" s="1">
        <f aca="true" t="shared" si="7" ref="Q2:Q33">$AA$13*LOG(1+POWER(10,P2/10),2)</f>
        <v>14418977564.43513</v>
      </c>
      <c r="R2">
        <v>5</v>
      </c>
      <c r="S2">
        <f aca="true" t="shared" si="8" ref="S2:S33">10*LOG(0.9*4*PI()/($B2*$B2)*($AA$7/2)*($AA$7/2),10)</f>
        <v>42.58173459700815</v>
      </c>
      <c r="T2" s="1">
        <f aca="true" t="shared" si="9" ref="T2:T33">20*LOG($AA$9,10)+20*LOG(4*PI()/$B2,10)</f>
        <v>216.65299756355984</v>
      </c>
      <c r="U2">
        <f aca="true" t="shared" si="10" ref="U2:U33">10*LOG(0.9*4*PI()/($B2*$B2)*($AA$10/2)*($AA$10/2),10)</f>
        <v>57.64828793018039</v>
      </c>
      <c r="V2" s="1">
        <f>R2+S2-T2+U2</f>
        <v>-111.42297503637128</v>
      </c>
      <c r="W2" s="1">
        <f>MAX((0.0008*(A2*0.000000001)*(A2*0.000000001)+0.1185*(A2*0.000000001)-0.7005)*$AA$30,AA29*$AA$30)</f>
        <v>0.03278852335158673</v>
      </c>
      <c r="X2" s="1">
        <f>V2-$AA$21-W2</f>
        <v>3.586968392915464</v>
      </c>
      <c r="Y2" s="1">
        <f aca="true" t="shared" si="11" ref="Y2:Y33">$AA$13*LOG(1+POWER(10,X2/10),2)</f>
        <v>24016381706.020042</v>
      </c>
      <c r="Z2" t="s">
        <v>9</v>
      </c>
      <c r="AA2">
        <v>6</v>
      </c>
    </row>
    <row r="3" spans="1:30" ht="12.75">
      <c r="A3" s="1">
        <f>A2+1000000000</f>
        <v>5000000000</v>
      </c>
      <c r="B3" s="1">
        <f t="shared" si="0"/>
        <v>0.0599584916</v>
      </c>
      <c r="C3">
        <f>C2</f>
        <v>3</v>
      </c>
      <c r="D3">
        <f aca="true" t="shared" si="12" ref="D3:D34">0.9*4*PI()/(B3*B3)*($AA$2/2)*($AA$2/2)</f>
        <v>28313.495261125987</v>
      </c>
      <c r="E3">
        <f aca="true" t="shared" si="13" ref="E3:E59">10*LOG(D3,10)</f>
        <v>44.51993485716929</v>
      </c>
      <c r="F3" s="1">
        <f t="shared" si="1"/>
        <v>202.20468562411207</v>
      </c>
      <c r="G3">
        <f aca="true" t="shared" si="14" ref="G3:G34">10*LOG(0.9*4*PI()/(B3*B3)*($AA$4/2)*($AA$4/2),10)</f>
        <v>44.51993485716929</v>
      </c>
      <c r="H3" s="1">
        <f aca="true" t="shared" si="15" ref="H3:H59">C3+E3-F3+G3</f>
        <v>-110.1648159097735</v>
      </c>
      <c r="I3" s="1">
        <f t="shared" si="2"/>
        <v>2.20185364109453</v>
      </c>
      <c r="J3" s="1">
        <f t="shared" si="3"/>
        <v>19762210311.005703</v>
      </c>
      <c r="K3">
        <f>K2</f>
        <v>20</v>
      </c>
      <c r="L3">
        <f t="shared" si="4"/>
        <v>44.51993485716929</v>
      </c>
      <c r="M3" s="1">
        <f aca="true" t="shared" si="16" ref="M3:M59">20*LOG($AA$8,10)+20*LOG(4*PI()/$B3,10)</f>
        <v>219.28999157460214</v>
      </c>
      <c r="N3">
        <f t="shared" si="5"/>
        <v>44.51993485716929</v>
      </c>
      <c r="O3" s="1">
        <f aca="true" t="shared" si="17" ref="O3:O59">K3+L3-M3+N3</f>
        <v>-110.25012186026356</v>
      </c>
      <c r="P3" s="1">
        <f t="shared" si="6"/>
        <v>2.116547690604463</v>
      </c>
      <c r="Q3" s="1">
        <f t="shared" si="7"/>
        <v>19515524476.03826</v>
      </c>
      <c r="R3">
        <f aca="true" t="shared" si="18" ref="R3:R59">R2</f>
        <v>5</v>
      </c>
      <c r="S3">
        <f t="shared" si="8"/>
        <v>44.51993485716929</v>
      </c>
      <c r="T3" s="1">
        <f t="shared" si="9"/>
        <v>218.59119782372096</v>
      </c>
      <c r="U3">
        <f t="shared" si="10"/>
        <v>59.58648819034151</v>
      </c>
      <c r="V3" s="1">
        <f aca="true" t="shared" si="19" ref="V3:V59">R3+S3-T3+U3</f>
        <v>-109.48477477621016</v>
      </c>
      <c r="W3" s="1">
        <f>MAX((0.0008*(A3*0.000000001)*(A3*0.000000001)+0.1185*(A3*0.000000001)-0.7005)*$AA$30,(AA29+AB29)/2*$AA$30)</f>
        <v>0.09375068643329207</v>
      </c>
      <c r="X3" s="1">
        <f aca="true" t="shared" si="20" ref="X3:X59">V3-$AA$21-W3</f>
        <v>5.464206489994883</v>
      </c>
      <c r="Y3" s="1">
        <f t="shared" si="11"/>
        <v>30464099853.9946</v>
      </c>
      <c r="Z3" t="s">
        <v>5</v>
      </c>
      <c r="AA3" s="1">
        <v>61500000</v>
      </c>
      <c r="AC3" s="1"/>
      <c r="AD3" s="1"/>
    </row>
    <row r="4" spans="1:28" ht="12.75">
      <c r="A4" s="1">
        <f aca="true" t="shared" si="21" ref="A4:A38">A3+1000000000</f>
        <v>6000000000</v>
      </c>
      <c r="B4" s="1">
        <f t="shared" si="0"/>
        <v>0.04996540966666667</v>
      </c>
      <c r="C4">
        <f aca="true" t="shared" si="22" ref="C4:C59">C3</f>
        <v>3</v>
      </c>
      <c r="D4">
        <f t="shared" si="12"/>
        <v>40771.43317602141</v>
      </c>
      <c r="E4">
        <f t="shared" si="13"/>
        <v>46.10355977812177</v>
      </c>
      <c r="F4" s="1">
        <f t="shared" si="1"/>
        <v>203.78831054506458</v>
      </c>
      <c r="G4">
        <f t="shared" si="14"/>
        <v>46.10355977812177</v>
      </c>
      <c r="H4" s="1">
        <f t="shared" si="15"/>
        <v>-108.58119098882105</v>
      </c>
      <c r="I4" s="1">
        <f t="shared" si="2"/>
        <v>3.7854785620469755</v>
      </c>
      <c r="J4" s="1">
        <f t="shared" si="3"/>
        <v>24662910827.82891</v>
      </c>
      <c r="K4">
        <f aca="true" t="shared" si="23" ref="K4:K59">K3</f>
        <v>20</v>
      </c>
      <c r="L4">
        <f t="shared" si="4"/>
        <v>46.10355977812177</v>
      </c>
      <c r="M4" s="1">
        <f t="shared" si="16"/>
        <v>220.87361649555464</v>
      </c>
      <c r="N4">
        <f t="shared" si="5"/>
        <v>46.10355977812177</v>
      </c>
      <c r="O4" s="1">
        <f t="shared" si="17"/>
        <v>-108.66649693931112</v>
      </c>
      <c r="P4" s="1">
        <f t="shared" si="6"/>
        <v>3.7001726115569085</v>
      </c>
      <c r="Q4" s="1">
        <f t="shared" si="7"/>
        <v>24383992582.181984</v>
      </c>
      <c r="R4">
        <f t="shared" si="18"/>
        <v>5</v>
      </c>
      <c r="S4">
        <f t="shared" si="8"/>
        <v>46.10355977812177</v>
      </c>
      <c r="T4" s="1">
        <f t="shared" si="9"/>
        <v>220.17482274467346</v>
      </c>
      <c r="U4">
        <f t="shared" si="10"/>
        <v>61.170113111294</v>
      </c>
      <c r="V4" s="1">
        <f t="shared" si="19"/>
        <v>-107.9011498552577</v>
      </c>
      <c r="W4" s="1">
        <f>MAX((0.0008*(A4*0.000000001)*(A4*0.000000001)+0.1185*(A4*0.000000001)-0.7005)*$AA$30,AB29*AB30)</f>
        <v>0.15471284951499742</v>
      </c>
      <c r="X4" s="1">
        <f t="shared" si="20"/>
        <v>6.986869247865638</v>
      </c>
      <c r="Y4" s="1">
        <f t="shared" si="11"/>
        <v>36178504623.83825</v>
      </c>
      <c r="Z4" t="s">
        <v>10</v>
      </c>
      <c r="AA4">
        <f>$AB$4</f>
        <v>6</v>
      </c>
      <c r="AB4">
        <v>6</v>
      </c>
    </row>
    <row r="5" spans="1:27" ht="12.75">
      <c r="A5" s="1">
        <f t="shared" si="21"/>
        <v>7000000000</v>
      </c>
      <c r="B5" s="1">
        <f t="shared" si="0"/>
        <v>0.042827494</v>
      </c>
      <c r="C5">
        <f t="shared" si="22"/>
        <v>3</v>
      </c>
      <c r="D5">
        <f t="shared" si="12"/>
        <v>55494.45071180693</v>
      </c>
      <c r="E5">
        <f t="shared" si="13"/>
        <v>47.44249557073404</v>
      </c>
      <c r="F5" s="1">
        <f t="shared" si="1"/>
        <v>205.1272463376768</v>
      </c>
      <c r="G5">
        <f t="shared" si="14"/>
        <v>47.44249557073404</v>
      </c>
      <c r="H5" s="1">
        <f t="shared" si="15"/>
        <v>-107.24225519620875</v>
      </c>
      <c r="I5" s="1">
        <f t="shared" si="2"/>
        <v>5.1244143546592795</v>
      </c>
      <c r="J5" s="1">
        <f t="shared" si="3"/>
        <v>29244330234.01956</v>
      </c>
      <c r="K5">
        <f t="shared" si="23"/>
        <v>20</v>
      </c>
      <c r="L5">
        <f t="shared" si="4"/>
        <v>47.44249557073404</v>
      </c>
      <c r="M5" s="1">
        <f t="shared" si="16"/>
        <v>222.21255228816693</v>
      </c>
      <c r="N5">
        <f t="shared" si="5"/>
        <v>47.44249557073404</v>
      </c>
      <c r="O5" s="1">
        <f t="shared" si="17"/>
        <v>-107.32756114669887</v>
      </c>
      <c r="P5" s="1">
        <f t="shared" si="6"/>
        <v>5.039108404169156</v>
      </c>
      <c r="Q5" s="1">
        <f t="shared" si="7"/>
        <v>28941558023.78291</v>
      </c>
      <c r="R5">
        <f t="shared" si="18"/>
        <v>5</v>
      </c>
      <c r="S5">
        <f t="shared" si="8"/>
        <v>47.44249557073404</v>
      </c>
      <c r="T5" s="1">
        <f t="shared" si="9"/>
        <v>221.51375853728575</v>
      </c>
      <c r="U5">
        <f t="shared" si="10"/>
        <v>62.509048903906276</v>
      </c>
      <c r="V5" s="1">
        <f t="shared" si="19"/>
        <v>-106.56221406264545</v>
      </c>
      <c r="W5" s="1">
        <f aca="true" t="shared" si="24" ref="W5:W36">(0.0008*(A5*0.000000001)*(A5*0.000000001)+0.1185*(A5*0.000000001)-0.7005)*$AA$30</f>
        <v>0.3363999999999998</v>
      </c>
      <c r="X5" s="1">
        <f t="shared" si="20"/>
        <v>8.144117889992883</v>
      </c>
      <c r="Y5" s="1">
        <f t="shared" si="11"/>
        <v>40756878124.73419</v>
      </c>
      <c r="Z5" t="s">
        <v>19</v>
      </c>
      <c r="AA5">
        <f>$AB$4</f>
        <v>6</v>
      </c>
    </row>
    <row r="6" spans="1:27" ht="12.75">
      <c r="A6" s="1">
        <f t="shared" si="21"/>
        <v>8000000000</v>
      </c>
      <c r="B6" s="1">
        <f t="shared" si="0"/>
        <v>0.03747405725</v>
      </c>
      <c r="C6">
        <f t="shared" si="22"/>
        <v>3</v>
      </c>
      <c r="D6">
        <f t="shared" si="12"/>
        <v>72482.54786848254</v>
      </c>
      <c r="E6">
        <f t="shared" si="13"/>
        <v>48.60233451028777</v>
      </c>
      <c r="F6" s="1">
        <f t="shared" si="1"/>
        <v>206.28708527723057</v>
      </c>
      <c r="G6">
        <f t="shared" si="14"/>
        <v>48.60233451028777</v>
      </c>
      <c r="H6" s="1">
        <f t="shared" si="15"/>
        <v>-106.08241625665505</v>
      </c>
      <c r="I6" s="1">
        <f t="shared" si="2"/>
        <v>6.284253294212974</v>
      </c>
      <c r="J6" s="1">
        <f t="shared" si="3"/>
        <v>33493814312.229694</v>
      </c>
      <c r="K6">
        <f t="shared" si="23"/>
        <v>20</v>
      </c>
      <c r="L6">
        <f t="shared" si="4"/>
        <v>48.60233451028777</v>
      </c>
      <c r="M6" s="1">
        <f t="shared" si="16"/>
        <v>223.37239122772064</v>
      </c>
      <c r="N6">
        <f t="shared" si="5"/>
        <v>48.60233451028777</v>
      </c>
      <c r="O6" s="1">
        <f t="shared" si="17"/>
        <v>-106.16772220714512</v>
      </c>
      <c r="P6" s="1">
        <f t="shared" si="6"/>
        <v>6.198947343722907</v>
      </c>
      <c r="Q6" s="1">
        <f t="shared" si="7"/>
        <v>33173248130.004936</v>
      </c>
      <c r="R6">
        <f t="shared" si="18"/>
        <v>5</v>
      </c>
      <c r="S6">
        <f t="shared" si="8"/>
        <v>48.60233451028777</v>
      </c>
      <c r="T6" s="1">
        <f t="shared" si="9"/>
        <v>222.67359747683946</v>
      </c>
      <c r="U6">
        <f t="shared" si="10"/>
        <v>63.66888784346001</v>
      </c>
      <c r="V6" s="1">
        <f t="shared" si="19"/>
        <v>-105.40237512309169</v>
      </c>
      <c r="W6" s="1">
        <f t="shared" si="24"/>
        <v>0.5973999999999999</v>
      </c>
      <c r="X6" s="1">
        <f t="shared" si="20"/>
        <v>9.042956829546647</v>
      </c>
      <c r="Y6" s="1">
        <f t="shared" si="11"/>
        <v>44428800630.23467</v>
      </c>
      <c r="Z6" t="s">
        <v>18</v>
      </c>
      <c r="AA6">
        <f>$AB$4</f>
        <v>6</v>
      </c>
    </row>
    <row r="7" spans="1:27" ht="12.75">
      <c r="A7" s="1">
        <f t="shared" si="21"/>
        <v>9000000000</v>
      </c>
      <c r="B7" s="1">
        <f t="shared" si="0"/>
        <v>0.03331027311111111</v>
      </c>
      <c r="C7">
        <f t="shared" si="22"/>
        <v>3</v>
      </c>
      <c r="D7">
        <f t="shared" si="12"/>
        <v>91735.72464604821</v>
      </c>
      <c r="E7">
        <f t="shared" si="13"/>
        <v>49.6253849592354</v>
      </c>
      <c r="F7" s="1">
        <f t="shared" si="1"/>
        <v>207.3101357261782</v>
      </c>
      <c r="G7">
        <f t="shared" si="14"/>
        <v>49.6253849592354</v>
      </c>
      <c r="H7" s="1">
        <f t="shared" si="15"/>
        <v>-105.05936580770742</v>
      </c>
      <c r="I7" s="1">
        <f t="shared" si="2"/>
        <v>7.3073037431606025</v>
      </c>
      <c r="J7" s="1">
        <f t="shared" si="3"/>
        <v>37427754513.930145</v>
      </c>
      <c r="K7">
        <f t="shared" si="23"/>
        <v>20</v>
      </c>
      <c r="L7">
        <f t="shared" si="4"/>
        <v>49.6253849592354</v>
      </c>
      <c r="M7" s="1">
        <f t="shared" si="16"/>
        <v>224.39544167666827</v>
      </c>
      <c r="N7">
        <f t="shared" si="5"/>
        <v>49.6253849592354</v>
      </c>
      <c r="O7" s="1">
        <f t="shared" si="17"/>
        <v>-105.14467175819749</v>
      </c>
      <c r="P7" s="1">
        <f t="shared" si="6"/>
        <v>7.221997792670535</v>
      </c>
      <c r="Q7" s="1">
        <f t="shared" si="7"/>
        <v>37093729560.32523</v>
      </c>
      <c r="R7">
        <f t="shared" si="18"/>
        <v>5</v>
      </c>
      <c r="S7">
        <f t="shared" si="8"/>
        <v>49.6253849592354</v>
      </c>
      <c r="T7" s="1">
        <f t="shared" si="9"/>
        <v>223.6966479257871</v>
      </c>
      <c r="U7">
        <f t="shared" si="10"/>
        <v>64.69193829240763</v>
      </c>
      <c r="V7" s="1">
        <f t="shared" si="19"/>
        <v>-104.37932467414407</v>
      </c>
      <c r="W7" s="1">
        <f t="shared" si="24"/>
        <v>0.8615999999999999</v>
      </c>
      <c r="X7" s="1">
        <f t="shared" si="20"/>
        <v>9.801807278494262</v>
      </c>
      <c r="Y7" s="1">
        <f t="shared" si="11"/>
        <v>47595861934.619896</v>
      </c>
      <c r="Z7" t="s">
        <v>20</v>
      </c>
      <c r="AA7">
        <f>$AB$4</f>
        <v>6</v>
      </c>
    </row>
    <row r="8" spans="1:29" ht="12.75">
      <c r="A8" s="1">
        <f t="shared" si="21"/>
        <v>10000000000</v>
      </c>
      <c r="B8" s="1">
        <f t="shared" si="0"/>
        <v>0.0299792458</v>
      </c>
      <c r="C8">
        <f t="shared" si="22"/>
        <v>3</v>
      </c>
      <c r="D8">
        <f t="shared" si="12"/>
        <v>113253.98104450395</v>
      </c>
      <c r="E8">
        <f t="shared" si="13"/>
        <v>50.5405347704489</v>
      </c>
      <c r="F8" s="1">
        <f t="shared" si="1"/>
        <v>208.2252855373917</v>
      </c>
      <c r="G8">
        <f t="shared" si="14"/>
        <v>50.5405347704489</v>
      </c>
      <c r="H8" s="1">
        <f t="shared" si="15"/>
        <v>-104.14421599649388</v>
      </c>
      <c r="I8" s="1">
        <f t="shared" si="2"/>
        <v>8.222453554374141</v>
      </c>
      <c r="J8" s="1">
        <f t="shared" si="3"/>
        <v>41073140446.83634</v>
      </c>
      <c r="K8">
        <f t="shared" si="23"/>
        <v>20</v>
      </c>
      <c r="L8">
        <f t="shared" si="4"/>
        <v>50.5405347704489</v>
      </c>
      <c r="M8" s="1">
        <f t="shared" si="16"/>
        <v>225.31059148788177</v>
      </c>
      <c r="N8">
        <f t="shared" si="5"/>
        <v>50.5405347704489</v>
      </c>
      <c r="O8" s="1">
        <f t="shared" si="17"/>
        <v>-104.22952194698395</v>
      </c>
      <c r="P8" s="1">
        <f t="shared" si="6"/>
        <v>8.137147603884074</v>
      </c>
      <c r="Q8" s="1">
        <f t="shared" si="7"/>
        <v>40728773738.61092</v>
      </c>
      <c r="R8">
        <f t="shared" si="18"/>
        <v>5</v>
      </c>
      <c r="S8">
        <f t="shared" si="8"/>
        <v>50.5405347704489</v>
      </c>
      <c r="T8" s="1">
        <f t="shared" si="9"/>
        <v>224.6117977370006</v>
      </c>
      <c r="U8">
        <f t="shared" si="10"/>
        <v>65.60708810362114</v>
      </c>
      <c r="V8" s="1">
        <f t="shared" si="19"/>
        <v>-103.46417486293053</v>
      </c>
      <c r="W8" s="1">
        <f t="shared" si="24"/>
        <v>1.1290000000000002</v>
      </c>
      <c r="X8" s="1">
        <f t="shared" si="20"/>
        <v>10.4495570897078</v>
      </c>
      <c r="Y8" s="1">
        <f t="shared" si="11"/>
        <v>50341423547.29121</v>
      </c>
      <c r="Z8" t="s">
        <v>6</v>
      </c>
      <c r="AA8" s="1">
        <f>SQRT((AB8*AB8)+AC8*AC8)</f>
        <v>439683748.1827137</v>
      </c>
      <c r="AB8" s="1">
        <f>AA9/2+AA3</f>
        <v>264348000</v>
      </c>
      <c r="AC8" s="1">
        <f>SQRT(3)/2*AA9</f>
        <v>351343042.2137316</v>
      </c>
    </row>
    <row r="9" spans="1:27" ht="12.75">
      <c r="A9" s="1">
        <f t="shared" si="21"/>
        <v>11000000000</v>
      </c>
      <c r="B9" s="1">
        <f t="shared" si="0"/>
        <v>0.02725385981818182</v>
      </c>
      <c r="C9">
        <f t="shared" si="22"/>
        <v>3</v>
      </c>
      <c r="D9">
        <f t="shared" si="12"/>
        <v>137037.31706384977</v>
      </c>
      <c r="E9">
        <f t="shared" si="13"/>
        <v>51.36838847361341</v>
      </c>
      <c r="F9" s="1">
        <f t="shared" si="1"/>
        <v>209.05313924055616</v>
      </c>
      <c r="G9">
        <f t="shared" si="14"/>
        <v>51.36838847361341</v>
      </c>
      <c r="H9" s="1">
        <f t="shared" si="15"/>
        <v>-103.31636229332935</v>
      </c>
      <c r="I9" s="1">
        <f t="shared" si="2"/>
        <v>9.050307257538677</v>
      </c>
      <c r="J9" s="1">
        <f t="shared" si="3"/>
        <v>44459199181.36691</v>
      </c>
      <c r="K9">
        <f t="shared" si="23"/>
        <v>20</v>
      </c>
      <c r="L9">
        <f t="shared" si="4"/>
        <v>51.36838847361341</v>
      </c>
      <c r="M9" s="1">
        <f t="shared" si="16"/>
        <v>226.1384451910463</v>
      </c>
      <c r="N9">
        <f t="shared" si="5"/>
        <v>51.36838847361341</v>
      </c>
      <c r="O9" s="1">
        <f t="shared" si="17"/>
        <v>-103.40166824381947</v>
      </c>
      <c r="P9" s="1">
        <f t="shared" si="6"/>
        <v>8.965001307048553</v>
      </c>
      <c r="Q9" s="1">
        <f t="shared" si="7"/>
        <v>44106758881.41447</v>
      </c>
      <c r="R9">
        <f t="shared" si="18"/>
        <v>5</v>
      </c>
      <c r="S9">
        <f t="shared" si="8"/>
        <v>51.36838847361341</v>
      </c>
      <c r="T9" s="1">
        <f t="shared" si="9"/>
        <v>225.4396514401651</v>
      </c>
      <c r="U9">
        <f t="shared" si="10"/>
        <v>66.43494180678563</v>
      </c>
      <c r="V9" s="1">
        <f t="shared" si="19"/>
        <v>-102.63632115976607</v>
      </c>
      <c r="W9" s="1">
        <f t="shared" si="24"/>
        <v>1.3995999999999997</v>
      </c>
      <c r="X9" s="1">
        <f t="shared" si="20"/>
        <v>11.006810792872265</v>
      </c>
      <c r="Y9" s="1">
        <f t="shared" si="11"/>
        <v>52730866898.760956</v>
      </c>
      <c r="Z9" t="s">
        <v>21</v>
      </c>
      <c r="AA9" s="1">
        <v>405696000</v>
      </c>
    </row>
    <row r="10" spans="1:27" ht="12.75">
      <c r="A10" s="1">
        <f t="shared" si="21"/>
        <v>12000000000</v>
      </c>
      <c r="B10" s="1">
        <f t="shared" si="0"/>
        <v>0.024982704833333334</v>
      </c>
      <c r="C10">
        <f t="shared" si="22"/>
        <v>3</v>
      </c>
      <c r="D10">
        <f t="shared" si="12"/>
        <v>163085.73270408565</v>
      </c>
      <c r="E10">
        <f t="shared" si="13"/>
        <v>52.124159691401395</v>
      </c>
      <c r="F10" s="1">
        <f t="shared" si="1"/>
        <v>209.8089104583442</v>
      </c>
      <c r="G10">
        <f t="shared" si="14"/>
        <v>52.124159691401395</v>
      </c>
      <c r="H10" s="1">
        <f t="shared" si="15"/>
        <v>-102.56059107554142</v>
      </c>
      <c r="I10" s="1">
        <f t="shared" si="2"/>
        <v>9.8060784753266</v>
      </c>
      <c r="J10" s="1">
        <f t="shared" si="3"/>
        <v>47613844671.85006</v>
      </c>
      <c r="K10">
        <f t="shared" si="23"/>
        <v>20</v>
      </c>
      <c r="L10">
        <f t="shared" si="4"/>
        <v>52.124159691401395</v>
      </c>
      <c r="M10" s="1">
        <f t="shared" si="16"/>
        <v>226.89421640883427</v>
      </c>
      <c r="N10">
        <f t="shared" si="5"/>
        <v>52.124159691401395</v>
      </c>
      <c r="O10" s="1">
        <f t="shared" si="17"/>
        <v>-102.64589702603149</v>
      </c>
      <c r="P10" s="1">
        <f t="shared" si="6"/>
        <v>9.720772524836534</v>
      </c>
      <c r="Q10" s="1">
        <f t="shared" si="7"/>
        <v>47255005671.67327</v>
      </c>
      <c r="R10">
        <f t="shared" si="18"/>
        <v>5</v>
      </c>
      <c r="S10">
        <f t="shared" si="8"/>
        <v>52.124159691401395</v>
      </c>
      <c r="T10" s="1">
        <f t="shared" si="9"/>
        <v>226.1954226579531</v>
      </c>
      <c r="U10">
        <f t="shared" si="10"/>
        <v>67.19071302457363</v>
      </c>
      <c r="V10" s="1">
        <f t="shared" si="19"/>
        <v>-101.88054994197807</v>
      </c>
      <c r="W10" s="1">
        <f t="shared" si="24"/>
        <v>1.6733999999999998</v>
      </c>
      <c r="X10" s="1">
        <f t="shared" si="20"/>
        <v>11.48878201066026</v>
      </c>
      <c r="Y10" s="1">
        <f t="shared" si="11"/>
        <v>54815868618.98703</v>
      </c>
      <c r="Z10" t="s">
        <v>22</v>
      </c>
      <c r="AA10">
        <v>34</v>
      </c>
    </row>
    <row r="11" spans="1:25" ht="12.75">
      <c r="A11" s="1">
        <f t="shared" si="21"/>
        <v>13000000000</v>
      </c>
      <c r="B11" s="1">
        <f t="shared" si="0"/>
        <v>0.02306095830769231</v>
      </c>
      <c r="C11">
        <f t="shared" si="22"/>
        <v>3</v>
      </c>
      <c r="D11">
        <f t="shared" si="12"/>
        <v>191399.22796521167</v>
      </c>
      <c r="E11">
        <f t="shared" si="13"/>
        <v>52.81940181658563</v>
      </c>
      <c r="F11" s="1">
        <f t="shared" si="1"/>
        <v>210.50415258352842</v>
      </c>
      <c r="G11">
        <f t="shared" si="14"/>
        <v>52.81940181658563</v>
      </c>
      <c r="H11" s="1">
        <f t="shared" si="15"/>
        <v>-101.86534895035714</v>
      </c>
      <c r="I11" s="1">
        <f t="shared" si="2"/>
        <v>10.50132060051088</v>
      </c>
      <c r="J11" s="1">
        <f t="shared" si="3"/>
        <v>50562357537.0355</v>
      </c>
      <c r="K11">
        <f t="shared" si="23"/>
        <v>20</v>
      </c>
      <c r="L11">
        <f t="shared" si="4"/>
        <v>52.81940181658563</v>
      </c>
      <c r="M11" s="1">
        <f t="shared" si="16"/>
        <v>227.58945853401852</v>
      </c>
      <c r="N11">
        <f t="shared" si="5"/>
        <v>52.81940181658563</v>
      </c>
      <c r="O11" s="1">
        <f t="shared" si="17"/>
        <v>-101.95065490084724</v>
      </c>
      <c r="P11" s="1">
        <f t="shared" si="6"/>
        <v>10.416014650020784</v>
      </c>
      <c r="Q11" s="1">
        <f t="shared" si="7"/>
        <v>50198375767.59404</v>
      </c>
      <c r="R11">
        <f t="shared" si="18"/>
        <v>5</v>
      </c>
      <c r="S11">
        <f t="shared" si="8"/>
        <v>52.81940181658563</v>
      </c>
      <c r="T11" s="1">
        <f t="shared" si="9"/>
        <v>226.89066478313734</v>
      </c>
      <c r="U11">
        <f t="shared" si="10"/>
        <v>67.88595514975788</v>
      </c>
      <c r="V11" s="1">
        <f t="shared" si="19"/>
        <v>-101.18530781679382</v>
      </c>
      <c r="W11" s="1">
        <f t="shared" si="24"/>
        <v>1.9504</v>
      </c>
      <c r="X11" s="1">
        <f t="shared" si="20"/>
        <v>11.90702413584451</v>
      </c>
      <c r="Y11" s="1">
        <f t="shared" si="11"/>
        <v>56637714048.580795</v>
      </c>
    </row>
    <row r="12" spans="1:27" ht="12.75">
      <c r="A12" s="1">
        <f t="shared" si="21"/>
        <v>14000000000</v>
      </c>
      <c r="B12" s="1">
        <f t="shared" si="0"/>
        <v>0.021413747</v>
      </c>
      <c r="C12">
        <f t="shared" si="22"/>
        <v>3</v>
      </c>
      <c r="D12">
        <f t="shared" si="12"/>
        <v>221977.80284722772</v>
      </c>
      <c r="E12">
        <f t="shared" si="13"/>
        <v>53.46309548401366</v>
      </c>
      <c r="F12" s="1">
        <f t="shared" si="1"/>
        <v>211.14784625095643</v>
      </c>
      <c r="G12">
        <f t="shared" si="14"/>
        <v>53.46309548401366</v>
      </c>
      <c r="H12" s="1">
        <f t="shared" si="15"/>
        <v>-101.22165528292913</v>
      </c>
      <c r="I12" s="1">
        <f t="shared" si="2"/>
        <v>11.14501426793889</v>
      </c>
      <c r="J12" s="1">
        <f t="shared" si="3"/>
        <v>53327070497.58108</v>
      </c>
      <c r="K12">
        <f t="shared" si="23"/>
        <v>20</v>
      </c>
      <c r="L12">
        <f t="shared" si="4"/>
        <v>53.46309548401366</v>
      </c>
      <c r="M12" s="1">
        <f t="shared" si="16"/>
        <v>228.23315220144656</v>
      </c>
      <c r="N12">
        <f t="shared" si="5"/>
        <v>53.46309548401366</v>
      </c>
      <c r="O12" s="1">
        <f t="shared" si="17"/>
        <v>-101.30696123341926</v>
      </c>
      <c r="P12" s="1">
        <f t="shared" si="6"/>
        <v>11.059708317448766</v>
      </c>
      <c r="Q12" s="1">
        <f t="shared" si="7"/>
        <v>52958902002.504906</v>
      </c>
      <c r="R12">
        <f t="shared" si="18"/>
        <v>5</v>
      </c>
      <c r="S12">
        <f t="shared" si="8"/>
        <v>53.46309548401366</v>
      </c>
      <c r="T12" s="1">
        <f t="shared" si="9"/>
        <v>227.53435845056538</v>
      </c>
      <c r="U12">
        <f t="shared" si="10"/>
        <v>68.5296488171859</v>
      </c>
      <c r="V12" s="1">
        <f t="shared" si="19"/>
        <v>-100.54161414936583</v>
      </c>
      <c r="W12" s="1">
        <f t="shared" si="24"/>
        <v>2.2306</v>
      </c>
      <c r="X12" s="1">
        <f t="shared" si="20"/>
        <v>12.270517803272508</v>
      </c>
      <c r="Y12" s="1">
        <f t="shared" si="11"/>
        <v>58229768968.46337</v>
      </c>
      <c r="Z12" t="s">
        <v>24</v>
      </c>
      <c r="AA12" s="1">
        <v>1.3806505E-23</v>
      </c>
    </row>
    <row r="13" spans="1:27" ht="12.75">
      <c r="A13" s="1">
        <f t="shared" si="21"/>
        <v>15000000000</v>
      </c>
      <c r="B13" s="1">
        <f t="shared" si="0"/>
        <v>0.019986163866666667</v>
      </c>
      <c r="C13">
        <f t="shared" si="22"/>
        <v>3</v>
      </c>
      <c r="D13">
        <f t="shared" si="12"/>
        <v>254821.45735013386</v>
      </c>
      <c r="E13">
        <f t="shared" si="13"/>
        <v>54.06235995156253</v>
      </c>
      <c r="F13" s="1">
        <f t="shared" si="1"/>
        <v>211.74711071850533</v>
      </c>
      <c r="G13">
        <f t="shared" si="14"/>
        <v>54.06235995156253</v>
      </c>
      <c r="H13" s="1">
        <f t="shared" si="15"/>
        <v>-100.62239081538026</v>
      </c>
      <c r="I13" s="1">
        <f t="shared" si="2"/>
        <v>11.744278735487768</v>
      </c>
      <c r="J13" s="1">
        <f t="shared" si="3"/>
        <v>55927484572.62543</v>
      </c>
      <c r="K13">
        <f t="shared" si="23"/>
        <v>20</v>
      </c>
      <c r="L13">
        <f t="shared" si="4"/>
        <v>54.06235995156253</v>
      </c>
      <c r="M13" s="1">
        <f t="shared" si="16"/>
        <v>228.8324166689954</v>
      </c>
      <c r="N13">
        <f t="shared" si="5"/>
        <v>54.06235995156253</v>
      </c>
      <c r="O13" s="1">
        <f t="shared" si="17"/>
        <v>-100.70769676587032</v>
      </c>
      <c r="P13" s="1">
        <f t="shared" si="6"/>
        <v>11.658972784997701</v>
      </c>
      <c r="Q13" s="1">
        <f t="shared" si="7"/>
        <v>55555867586.55668</v>
      </c>
      <c r="R13">
        <f t="shared" si="18"/>
        <v>5</v>
      </c>
      <c r="S13">
        <f t="shared" si="8"/>
        <v>54.06235995156253</v>
      </c>
      <c r="T13" s="1">
        <f t="shared" si="9"/>
        <v>228.1336229181142</v>
      </c>
      <c r="U13">
        <f t="shared" si="10"/>
        <v>69.12891328473475</v>
      </c>
      <c r="V13" s="1">
        <f t="shared" si="19"/>
        <v>-99.94234968181692</v>
      </c>
      <c r="W13" s="1">
        <f t="shared" si="24"/>
        <v>2.5140000000000002</v>
      </c>
      <c r="X13" s="1">
        <f t="shared" si="20"/>
        <v>12.586382270821414</v>
      </c>
      <c r="Y13" s="1">
        <f t="shared" si="11"/>
        <v>59619306570.582924</v>
      </c>
      <c r="Z13" t="s">
        <v>25</v>
      </c>
      <c r="AA13" s="1">
        <f>(7*6000000000/3)</f>
        <v>14000000000</v>
      </c>
    </row>
    <row r="14" spans="1:27" ht="12.75">
      <c r="A14" s="1">
        <f t="shared" si="21"/>
        <v>16000000000</v>
      </c>
      <c r="B14" s="1">
        <f t="shared" si="0"/>
        <v>0.018737028625</v>
      </c>
      <c r="C14">
        <f t="shared" si="22"/>
        <v>3</v>
      </c>
      <c r="D14">
        <f t="shared" si="12"/>
        <v>289930.19147393014</v>
      </c>
      <c r="E14">
        <f t="shared" si="13"/>
        <v>54.62293442356739</v>
      </c>
      <c r="F14" s="1">
        <f t="shared" si="1"/>
        <v>212.3076851905102</v>
      </c>
      <c r="G14">
        <f t="shared" si="14"/>
        <v>54.62293442356739</v>
      </c>
      <c r="H14" s="1">
        <f t="shared" si="15"/>
        <v>-100.06181634337543</v>
      </c>
      <c r="I14" s="1">
        <f t="shared" si="2"/>
        <v>12.304853207492599</v>
      </c>
      <c r="J14" s="1">
        <f t="shared" si="3"/>
        <v>58380548803.36785</v>
      </c>
      <c r="K14">
        <f t="shared" si="23"/>
        <v>20</v>
      </c>
      <c r="L14">
        <f t="shared" si="4"/>
        <v>54.62293442356739</v>
      </c>
      <c r="M14" s="1">
        <f t="shared" si="16"/>
        <v>229.39299114100027</v>
      </c>
      <c r="N14">
        <f t="shared" si="5"/>
        <v>54.62293442356739</v>
      </c>
      <c r="O14" s="1">
        <f t="shared" si="17"/>
        <v>-100.1471222938655</v>
      </c>
      <c r="P14" s="1">
        <f t="shared" si="6"/>
        <v>12.219547257002532</v>
      </c>
      <c r="Q14" s="1">
        <f t="shared" si="7"/>
        <v>58006061035.922935</v>
      </c>
      <c r="R14">
        <f t="shared" si="18"/>
        <v>5</v>
      </c>
      <c r="S14">
        <f t="shared" si="8"/>
        <v>54.62293442356739</v>
      </c>
      <c r="T14" s="1">
        <f t="shared" si="9"/>
        <v>228.6941973901191</v>
      </c>
      <c r="U14">
        <f t="shared" si="10"/>
        <v>69.68948775673962</v>
      </c>
      <c r="V14" s="1">
        <f t="shared" si="19"/>
        <v>-99.38177520981208</v>
      </c>
      <c r="W14" s="1">
        <f t="shared" si="24"/>
        <v>2.8006</v>
      </c>
      <c r="X14" s="1">
        <f t="shared" si="20"/>
        <v>12.860356742826259</v>
      </c>
      <c r="Y14" s="1">
        <f t="shared" si="11"/>
        <v>60828861488.84448</v>
      </c>
      <c r="Z14" t="s">
        <v>31</v>
      </c>
      <c r="AA14">
        <v>30</v>
      </c>
    </row>
    <row r="15" spans="1:27" ht="12.75">
      <c r="A15" s="6">
        <f t="shared" si="21"/>
        <v>17000000000</v>
      </c>
      <c r="B15" s="6">
        <f t="shared" si="0"/>
        <v>0.017634850470588236</v>
      </c>
      <c r="C15" s="7">
        <f t="shared" si="22"/>
        <v>3</v>
      </c>
      <c r="D15" s="7">
        <f t="shared" si="12"/>
        <v>327304.0052186164</v>
      </c>
      <c r="E15" s="7">
        <f t="shared" si="13"/>
        <v>55.14951319801439</v>
      </c>
      <c r="F15" s="6">
        <f t="shared" si="1"/>
        <v>212.83426396495716</v>
      </c>
      <c r="G15" s="7">
        <f t="shared" si="14"/>
        <v>55.14951319801439</v>
      </c>
      <c r="H15" s="6">
        <f t="shared" si="15"/>
        <v>-99.5352375689284</v>
      </c>
      <c r="I15" s="6">
        <f t="shared" si="2"/>
        <v>12.83143198193963</v>
      </c>
      <c r="J15" s="6">
        <f t="shared" si="3"/>
        <v>60700981806.98787</v>
      </c>
      <c r="K15" s="7">
        <f>K14</f>
        <v>20</v>
      </c>
      <c r="L15" s="7">
        <f t="shared" si="4"/>
        <v>55.14951319801439</v>
      </c>
      <c r="M15" s="6">
        <f t="shared" si="16"/>
        <v>229.91956991544725</v>
      </c>
      <c r="N15" s="7">
        <f t="shared" si="5"/>
        <v>55.14951319801439</v>
      </c>
      <c r="O15" s="6">
        <f t="shared" si="17"/>
        <v>-99.62054351941846</v>
      </c>
      <c r="P15" s="6">
        <f t="shared" si="6"/>
        <v>12.746126031449563</v>
      </c>
      <c r="Q15" s="6">
        <f t="shared" si="7"/>
        <v>60324080976.016624</v>
      </c>
      <c r="R15" s="7">
        <f t="shared" si="18"/>
        <v>5</v>
      </c>
      <c r="S15" s="7">
        <f t="shared" si="8"/>
        <v>55.14951319801439</v>
      </c>
      <c r="T15" s="6">
        <f t="shared" si="9"/>
        <v>229.22077616456608</v>
      </c>
      <c r="U15" s="7">
        <f t="shared" si="10"/>
        <v>70.21606653118661</v>
      </c>
      <c r="V15" s="6">
        <f t="shared" si="19"/>
        <v>-98.85519643536506</v>
      </c>
      <c r="W15" s="6">
        <f t="shared" si="24"/>
        <v>3.0904</v>
      </c>
      <c r="X15" s="6">
        <f t="shared" si="20"/>
        <v>13.097135517273276</v>
      </c>
      <c r="Y15" s="6">
        <f t="shared" si="11"/>
        <v>61877241238.16171</v>
      </c>
      <c r="Z15" t="s">
        <v>32</v>
      </c>
      <c r="AA15" s="1">
        <f>10*LOG($AA$12*$AA$13*AA14,10)</f>
        <v>-112.36666955086802</v>
      </c>
    </row>
    <row r="16" spans="1:25" ht="12.75">
      <c r="A16" s="6">
        <f t="shared" si="21"/>
        <v>18000000000</v>
      </c>
      <c r="B16" s="6">
        <f t="shared" si="0"/>
        <v>0.016655136555555554</v>
      </c>
      <c r="C16" s="7">
        <f t="shared" si="22"/>
        <v>3</v>
      </c>
      <c r="D16" s="7">
        <f t="shared" si="12"/>
        <v>366942.89858419285</v>
      </c>
      <c r="E16" s="7">
        <f t="shared" si="13"/>
        <v>55.64598487251502</v>
      </c>
      <c r="F16" s="6">
        <f t="shared" si="1"/>
        <v>213.33073563945783</v>
      </c>
      <c r="G16" s="7">
        <f t="shared" si="14"/>
        <v>55.64598487251502</v>
      </c>
      <c r="H16" s="6">
        <f t="shared" si="15"/>
        <v>-99.0387658944278</v>
      </c>
      <c r="I16" s="6">
        <f t="shared" si="2"/>
        <v>13.327903656440228</v>
      </c>
      <c r="J16" s="6">
        <f t="shared" si="3"/>
        <v>62901582326.29207</v>
      </c>
      <c r="K16" s="7">
        <f t="shared" si="23"/>
        <v>20</v>
      </c>
      <c r="L16" s="7">
        <f t="shared" si="4"/>
        <v>55.64598487251502</v>
      </c>
      <c r="M16" s="6">
        <f t="shared" si="16"/>
        <v>230.4160415899479</v>
      </c>
      <c r="N16" s="7">
        <f t="shared" si="5"/>
        <v>55.64598487251502</v>
      </c>
      <c r="O16" s="6">
        <f t="shared" si="17"/>
        <v>-99.12407184491786</v>
      </c>
      <c r="P16" s="6">
        <f t="shared" si="6"/>
        <v>13.24259770595016</v>
      </c>
      <c r="Q16" s="6">
        <f t="shared" si="7"/>
        <v>62522635244.3664</v>
      </c>
      <c r="R16" s="7">
        <f t="shared" si="18"/>
        <v>5</v>
      </c>
      <c r="S16" s="7">
        <f t="shared" si="8"/>
        <v>55.64598487251502</v>
      </c>
      <c r="T16" s="6">
        <f t="shared" si="9"/>
        <v>229.71724783906672</v>
      </c>
      <c r="U16" s="7">
        <f t="shared" si="10"/>
        <v>70.71253820568725</v>
      </c>
      <c r="V16" s="6">
        <f t="shared" si="19"/>
        <v>-98.35872476086445</v>
      </c>
      <c r="W16" s="6">
        <f t="shared" si="24"/>
        <v>3.3834</v>
      </c>
      <c r="X16" s="6">
        <f t="shared" si="20"/>
        <v>13.300607191773887</v>
      </c>
      <c r="Y16" s="6">
        <f t="shared" si="11"/>
        <v>62780289389.94432</v>
      </c>
    </row>
    <row r="17" spans="1:27" ht="12.75">
      <c r="A17" s="6">
        <f t="shared" si="21"/>
        <v>19000000000</v>
      </c>
      <c r="B17" s="6">
        <f t="shared" si="0"/>
        <v>0.015778550421052633</v>
      </c>
      <c r="C17" s="7">
        <f t="shared" si="22"/>
        <v>3</v>
      </c>
      <c r="D17" s="7">
        <f t="shared" si="12"/>
        <v>408846.8715706592</v>
      </c>
      <c r="E17" s="7">
        <f t="shared" si="13"/>
        <v>56.11560678950548</v>
      </c>
      <c r="F17" s="6">
        <f t="shared" si="1"/>
        <v>213.80035755644826</v>
      </c>
      <c r="G17" s="7">
        <f t="shared" si="14"/>
        <v>56.11560678950548</v>
      </c>
      <c r="H17" s="6">
        <f t="shared" si="15"/>
        <v>-98.5691439774373</v>
      </c>
      <c r="I17" s="6">
        <f t="shared" si="2"/>
        <v>13.797525573430718</v>
      </c>
      <c r="J17" s="6">
        <f t="shared" si="3"/>
        <v>64993508339.93034</v>
      </c>
      <c r="K17" s="7">
        <f t="shared" si="23"/>
        <v>20</v>
      </c>
      <c r="L17" s="7">
        <f t="shared" si="4"/>
        <v>56.11560678950548</v>
      </c>
      <c r="M17" s="6">
        <f t="shared" si="16"/>
        <v>230.88566350693836</v>
      </c>
      <c r="N17" s="7">
        <f t="shared" si="5"/>
        <v>56.11560678950548</v>
      </c>
      <c r="O17" s="6">
        <f t="shared" si="17"/>
        <v>-98.6544499279274</v>
      </c>
      <c r="P17" s="6">
        <f t="shared" si="6"/>
        <v>13.712219622940623</v>
      </c>
      <c r="Q17" s="6">
        <f t="shared" si="7"/>
        <v>64612812076.55742</v>
      </c>
      <c r="R17" s="7">
        <f t="shared" si="18"/>
        <v>5</v>
      </c>
      <c r="S17" s="7">
        <f t="shared" si="8"/>
        <v>56.11560678950548</v>
      </c>
      <c r="T17" s="6">
        <f t="shared" si="9"/>
        <v>230.18686975605718</v>
      </c>
      <c r="U17" s="7">
        <f t="shared" si="10"/>
        <v>71.18216012267771</v>
      </c>
      <c r="V17" s="6">
        <f t="shared" si="19"/>
        <v>-97.88910284387399</v>
      </c>
      <c r="W17" s="6">
        <f t="shared" si="24"/>
        <v>3.6796000000000006</v>
      </c>
      <c r="X17" s="6">
        <f t="shared" si="20"/>
        <v>13.474029108764348</v>
      </c>
      <c r="Y17" s="6">
        <f t="shared" si="11"/>
        <v>63551467707.47627</v>
      </c>
      <c r="Z17" t="s">
        <v>33</v>
      </c>
      <c r="AA17">
        <v>30</v>
      </c>
    </row>
    <row r="18" spans="1:27" ht="12.75">
      <c r="A18" s="6">
        <f t="shared" si="21"/>
        <v>20000000000</v>
      </c>
      <c r="B18" s="6">
        <f t="shared" si="0"/>
        <v>0.0149896229</v>
      </c>
      <c r="C18" s="7">
        <f t="shared" si="22"/>
        <v>3</v>
      </c>
      <c r="D18" s="7">
        <f t="shared" si="12"/>
        <v>453015.9241780158</v>
      </c>
      <c r="E18" s="7">
        <f t="shared" si="13"/>
        <v>56.561134683728525</v>
      </c>
      <c r="F18" s="6">
        <f t="shared" si="1"/>
        <v>214.24588545067132</v>
      </c>
      <c r="G18" s="7">
        <f t="shared" si="14"/>
        <v>56.561134683728525</v>
      </c>
      <c r="H18" s="6">
        <f t="shared" si="15"/>
        <v>-98.12361608321426</v>
      </c>
      <c r="I18" s="6">
        <f t="shared" si="2"/>
        <v>14.243053467653766</v>
      </c>
      <c r="J18" s="6">
        <f t="shared" si="3"/>
        <v>66986519247.891335</v>
      </c>
      <c r="K18" s="7">
        <f t="shared" si="23"/>
        <v>20</v>
      </c>
      <c r="L18" s="7">
        <f t="shared" si="4"/>
        <v>56.561134683728525</v>
      </c>
      <c r="M18" s="6">
        <f t="shared" si="16"/>
        <v>231.3311914011614</v>
      </c>
      <c r="N18" s="7">
        <f t="shared" si="5"/>
        <v>56.561134683728525</v>
      </c>
      <c r="O18" s="6">
        <f t="shared" si="17"/>
        <v>-98.20892203370433</v>
      </c>
      <c r="P18" s="6">
        <f t="shared" si="6"/>
        <v>14.157747517163699</v>
      </c>
      <c r="Q18" s="6">
        <f t="shared" si="7"/>
        <v>66604316731.78273</v>
      </c>
      <c r="R18" s="7">
        <f t="shared" si="18"/>
        <v>5</v>
      </c>
      <c r="S18" s="7">
        <f t="shared" si="8"/>
        <v>56.561134683728525</v>
      </c>
      <c r="T18" s="6">
        <f t="shared" si="9"/>
        <v>230.6323976502802</v>
      </c>
      <c r="U18" s="7">
        <f t="shared" si="10"/>
        <v>71.62768801690076</v>
      </c>
      <c r="V18" s="6">
        <f t="shared" si="19"/>
        <v>-97.44357494965091</v>
      </c>
      <c r="W18" s="6">
        <f t="shared" si="24"/>
        <v>3.979</v>
      </c>
      <c r="X18" s="6">
        <f t="shared" si="20"/>
        <v>13.620157002987426</v>
      </c>
      <c r="Y18" s="6">
        <f t="shared" si="11"/>
        <v>64202305068.50594</v>
      </c>
      <c r="Z18" t="s">
        <v>34</v>
      </c>
      <c r="AA18" s="1">
        <f>10*LOG($AA$12*$AA$13*AA17,10)</f>
        <v>-112.36666955086802</v>
      </c>
    </row>
    <row r="19" spans="1:25" ht="12.75">
      <c r="A19" s="6">
        <f t="shared" si="21"/>
        <v>21000000000</v>
      </c>
      <c r="B19" s="6">
        <f t="shared" si="0"/>
        <v>0.014275831333333334</v>
      </c>
      <c r="C19" s="7">
        <f t="shared" si="22"/>
        <v>3</v>
      </c>
      <c r="D19" s="7">
        <f t="shared" si="12"/>
        <v>499450.05640626233</v>
      </c>
      <c r="E19" s="7">
        <f t="shared" si="13"/>
        <v>56.984920665127284</v>
      </c>
      <c r="F19" s="6">
        <f t="shared" si="1"/>
        <v>214.66967143207006</v>
      </c>
      <c r="G19" s="7">
        <f t="shared" si="14"/>
        <v>56.984920665127284</v>
      </c>
      <c r="H19" s="6">
        <f t="shared" si="15"/>
        <v>-97.69983010181551</v>
      </c>
      <c r="I19" s="6">
        <f t="shared" si="2"/>
        <v>14.666839449052517</v>
      </c>
      <c r="J19" s="6">
        <f t="shared" si="3"/>
        <v>68889182225.53671</v>
      </c>
      <c r="K19" s="7">
        <f t="shared" si="23"/>
        <v>20</v>
      </c>
      <c r="L19" s="7">
        <f t="shared" si="4"/>
        <v>56.984920665127284</v>
      </c>
      <c r="M19" s="6">
        <f t="shared" si="16"/>
        <v>231.75497738256018</v>
      </c>
      <c r="N19" s="7">
        <f t="shared" si="5"/>
        <v>56.984920665127284</v>
      </c>
      <c r="O19" s="6">
        <f t="shared" si="17"/>
        <v>-97.78513605230563</v>
      </c>
      <c r="P19" s="6">
        <f t="shared" si="6"/>
        <v>14.581533498562393</v>
      </c>
      <c r="Q19" s="6">
        <f t="shared" si="7"/>
        <v>68505673893.39678</v>
      </c>
      <c r="R19" s="7">
        <f t="shared" si="18"/>
        <v>5</v>
      </c>
      <c r="S19" s="7">
        <f t="shared" si="8"/>
        <v>56.984920665127284</v>
      </c>
      <c r="T19" s="6">
        <f t="shared" si="9"/>
        <v>231.056183631679</v>
      </c>
      <c r="U19" s="7">
        <f t="shared" si="10"/>
        <v>72.05147399829953</v>
      </c>
      <c r="V19" s="6">
        <f t="shared" si="19"/>
        <v>-97.0197889682522</v>
      </c>
      <c r="W19" s="6">
        <f t="shared" si="24"/>
        <v>4.2816</v>
      </c>
      <c r="X19" s="6">
        <f t="shared" si="20"/>
        <v>13.741342984386133</v>
      </c>
      <c r="Y19" s="6">
        <f t="shared" si="11"/>
        <v>64742747366.400406</v>
      </c>
    </row>
    <row r="20" spans="1:27" ht="12.75">
      <c r="A20" s="6">
        <f t="shared" si="21"/>
        <v>22000000000</v>
      </c>
      <c r="B20" s="6">
        <f t="shared" si="0"/>
        <v>0.01362692990909091</v>
      </c>
      <c r="C20" s="7">
        <f t="shared" si="22"/>
        <v>3</v>
      </c>
      <c r="D20" s="7">
        <f t="shared" si="12"/>
        <v>548149.2682553991</v>
      </c>
      <c r="E20" s="7">
        <f t="shared" si="13"/>
        <v>57.388988386893026</v>
      </c>
      <c r="F20" s="6">
        <f t="shared" si="1"/>
        <v>215.0737391538358</v>
      </c>
      <c r="G20" s="7">
        <f t="shared" si="14"/>
        <v>57.388988386893026</v>
      </c>
      <c r="H20" s="6">
        <f t="shared" si="15"/>
        <v>-97.29576238004972</v>
      </c>
      <c r="I20" s="6">
        <f t="shared" si="2"/>
        <v>15.070907170818302</v>
      </c>
      <c r="J20" s="6">
        <f t="shared" si="3"/>
        <v>70709046424.74191</v>
      </c>
      <c r="K20" s="7">
        <f t="shared" si="23"/>
        <v>20</v>
      </c>
      <c r="L20" s="7">
        <f t="shared" si="4"/>
        <v>57.388988386893026</v>
      </c>
      <c r="M20" s="6">
        <f t="shared" si="16"/>
        <v>232.1590451043259</v>
      </c>
      <c r="N20" s="7">
        <f t="shared" si="5"/>
        <v>57.388988386893026</v>
      </c>
      <c r="O20" s="6">
        <f t="shared" si="17"/>
        <v>-97.38106833053985</v>
      </c>
      <c r="P20" s="6">
        <f t="shared" si="6"/>
        <v>14.985601220328178</v>
      </c>
      <c r="Q20" s="6">
        <f t="shared" si="7"/>
        <v>70324399022.19243</v>
      </c>
      <c r="R20" s="7">
        <f t="shared" si="18"/>
        <v>5</v>
      </c>
      <c r="S20" s="7">
        <f t="shared" si="8"/>
        <v>57.388988386893026</v>
      </c>
      <c r="T20" s="6">
        <f t="shared" si="9"/>
        <v>231.46025135344473</v>
      </c>
      <c r="U20" s="7">
        <f t="shared" si="10"/>
        <v>72.45554172006524</v>
      </c>
      <c r="V20" s="6">
        <f t="shared" si="19"/>
        <v>-96.61572124648646</v>
      </c>
      <c r="W20" s="6">
        <f t="shared" si="24"/>
        <v>4.5874</v>
      </c>
      <c r="X20" s="6">
        <f t="shared" si="20"/>
        <v>13.839610706151877</v>
      </c>
      <c r="Y20" s="6">
        <f t="shared" si="11"/>
        <v>65181433028.18786</v>
      </c>
      <c r="Z20" t="s">
        <v>23</v>
      </c>
      <c r="AA20">
        <v>16.2</v>
      </c>
    </row>
    <row r="21" spans="1:27" ht="12.75">
      <c r="A21" s="6">
        <f t="shared" si="21"/>
        <v>23000000000</v>
      </c>
      <c r="B21" s="6">
        <f t="shared" si="0"/>
        <v>0.013034454695652174</v>
      </c>
      <c r="C21" s="7">
        <f t="shared" si="22"/>
        <v>3</v>
      </c>
      <c r="D21" s="7">
        <f t="shared" si="12"/>
        <v>599113.5597254259</v>
      </c>
      <c r="E21" s="7">
        <f t="shared" si="13"/>
        <v>57.77509149080076</v>
      </c>
      <c r="F21" s="6">
        <f t="shared" si="1"/>
        <v>215.45984225774356</v>
      </c>
      <c r="G21" s="7">
        <f t="shared" si="14"/>
        <v>57.77509149080076</v>
      </c>
      <c r="H21" s="6">
        <f t="shared" si="15"/>
        <v>-96.90965927614202</v>
      </c>
      <c r="I21" s="6">
        <f t="shared" si="2"/>
        <v>15.457010274726002</v>
      </c>
      <c r="J21" s="6">
        <f t="shared" si="3"/>
        <v>72452789419.66006</v>
      </c>
      <c r="K21" s="7">
        <f t="shared" si="23"/>
        <v>20</v>
      </c>
      <c r="L21" s="7">
        <f t="shared" si="4"/>
        <v>57.77509149080076</v>
      </c>
      <c r="M21" s="6">
        <f t="shared" si="16"/>
        <v>232.54514820823363</v>
      </c>
      <c r="N21" s="7">
        <f t="shared" si="5"/>
        <v>57.77509149080076</v>
      </c>
      <c r="O21" s="6">
        <f t="shared" si="17"/>
        <v>-96.99496522663209</v>
      </c>
      <c r="P21" s="6">
        <f t="shared" si="6"/>
        <v>15.371704324235935</v>
      </c>
      <c r="Q21" s="6">
        <f t="shared" si="7"/>
        <v>72067142725.07071</v>
      </c>
      <c r="R21" s="7">
        <f t="shared" si="18"/>
        <v>5</v>
      </c>
      <c r="S21" s="7">
        <f t="shared" si="8"/>
        <v>57.77509149080076</v>
      </c>
      <c r="T21" s="6">
        <f t="shared" si="9"/>
        <v>231.84635445735245</v>
      </c>
      <c r="U21" s="7">
        <f t="shared" si="10"/>
        <v>72.84164482397298</v>
      </c>
      <c r="V21" s="6">
        <f t="shared" si="19"/>
        <v>-96.22961814257869</v>
      </c>
      <c r="W21" s="6">
        <f t="shared" si="24"/>
        <v>4.8964</v>
      </c>
      <c r="X21" s="6">
        <f t="shared" si="20"/>
        <v>13.916713810059647</v>
      </c>
      <c r="Y21" s="6">
        <f t="shared" si="11"/>
        <v>65525912072.360466</v>
      </c>
      <c r="Z21" t="s">
        <v>26</v>
      </c>
      <c r="AA21" s="1">
        <f>10*LOG($AA$12*$AA$13*AA20,10)</f>
        <v>-115.04273195263833</v>
      </c>
    </row>
    <row r="22" spans="1:25" ht="12.75">
      <c r="A22" s="6">
        <f t="shared" si="21"/>
        <v>24000000000</v>
      </c>
      <c r="B22" s="6">
        <f t="shared" si="0"/>
        <v>0.012491352416666667</v>
      </c>
      <c r="C22" s="7">
        <f t="shared" si="22"/>
        <v>3</v>
      </c>
      <c r="D22" s="7">
        <f t="shared" si="12"/>
        <v>652342.9308163426</v>
      </c>
      <c r="E22" s="7">
        <f t="shared" si="13"/>
        <v>58.14475960468102</v>
      </c>
      <c r="F22" s="6">
        <f t="shared" si="1"/>
        <v>215.82951037162383</v>
      </c>
      <c r="G22" s="7">
        <f t="shared" si="14"/>
        <v>58.14475960468102</v>
      </c>
      <c r="H22" s="6">
        <f t="shared" si="15"/>
        <v>-96.5399911622618</v>
      </c>
      <c r="I22" s="6">
        <f t="shared" si="2"/>
        <v>15.826678388606226</v>
      </c>
      <c r="J22" s="6">
        <f t="shared" si="3"/>
        <v>74126340182.24059</v>
      </c>
      <c r="K22" s="7">
        <f t="shared" si="23"/>
        <v>20</v>
      </c>
      <c r="L22" s="7">
        <f t="shared" si="4"/>
        <v>58.14475960468102</v>
      </c>
      <c r="M22" s="6">
        <f t="shared" si="16"/>
        <v>232.9148163221139</v>
      </c>
      <c r="N22" s="7">
        <f t="shared" si="5"/>
        <v>58.14475960468102</v>
      </c>
      <c r="O22" s="6">
        <f t="shared" si="17"/>
        <v>-96.62529711275187</v>
      </c>
      <c r="P22" s="6">
        <f t="shared" si="6"/>
        <v>15.741372438116159</v>
      </c>
      <c r="Q22" s="6">
        <f t="shared" si="7"/>
        <v>73739812197.62938</v>
      </c>
      <c r="R22" s="7">
        <f t="shared" si="18"/>
        <v>5</v>
      </c>
      <c r="S22" s="7">
        <f t="shared" si="8"/>
        <v>58.14475960468102</v>
      </c>
      <c r="T22" s="6">
        <f t="shared" si="9"/>
        <v>232.2160225712327</v>
      </c>
      <c r="U22" s="7">
        <f t="shared" si="10"/>
        <v>73.21131293785326</v>
      </c>
      <c r="V22" s="6">
        <f t="shared" si="19"/>
        <v>-95.85995002869844</v>
      </c>
      <c r="W22" s="6">
        <f t="shared" si="24"/>
        <v>5.2086</v>
      </c>
      <c r="X22" s="6">
        <f t="shared" si="20"/>
        <v>13.974181923939899</v>
      </c>
      <c r="Y22" s="6">
        <f t="shared" si="11"/>
        <v>65782821875.889824</v>
      </c>
    </row>
    <row r="23" spans="1:27" ht="12.75">
      <c r="A23" s="6">
        <f t="shared" si="21"/>
        <v>25000000000</v>
      </c>
      <c r="B23" s="6">
        <f t="shared" si="0"/>
        <v>0.01199169832</v>
      </c>
      <c r="C23" s="7">
        <f t="shared" si="22"/>
        <v>3</v>
      </c>
      <c r="D23" s="7">
        <f t="shared" si="12"/>
        <v>707837.3815281495</v>
      </c>
      <c r="E23" s="7">
        <f t="shared" si="13"/>
        <v>58.49933494388965</v>
      </c>
      <c r="F23" s="6">
        <f t="shared" si="1"/>
        <v>216.18408571083245</v>
      </c>
      <c r="G23" s="7">
        <f t="shared" si="14"/>
        <v>58.49933494388965</v>
      </c>
      <c r="H23" s="6">
        <f t="shared" si="15"/>
        <v>-96.18541582305313</v>
      </c>
      <c r="I23" s="6">
        <f t="shared" si="2"/>
        <v>16.18125372781489</v>
      </c>
      <c r="J23" s="6">
        <f t="shared" si="3"/>
        <v>75734982429.0906</v>
      </c>
      <c r="K23" s="7">
        <f t="shared" si="23"/>
        <v>20</v>
      </c>
      <c r="L23" s="7">
        <f t="shared" si="4"/>
        <v>58.49933494388965</v>
      </c>
      <c r="M23" s="6">
        <f t="shared" si="16"/>
        <v>233.26939166132252</v>
      </c>
      <c r="N23" s="7">
        <f t="shared" si="5"/>
        <v>58.49933494388965</v>
      </c>
      <c r="O23" s="6">
        <f t="shared" si="17"/>
        <v>-96.2707217735432</v>
      </c>
      <c r="P23" s="6">
        <f t="shared" si="6"/>
        <v>16.095947777324824</v>
      </c>
      <c r="Q23" s="6">
        <f t="shared" si="7"/>
        <v>75347673426.98003</v>
      </c>
      <c r="R23" s="7">
        <f t="shared" si="18"/>
        <v>5</v>
      </c>
      <c r="S23" s="7">
        <f t="shared" si="8"/>
        <v>58.49933494388965</v>
      </c>
      <c r="T23" s="6">
        <f t="shared" si="9"/>
        <v>232.57059791044134</v>
      </c>
      <c r="U23" s="7">
        <f t="shared" si="10"/>
        <v>73.56588827706187</v>
      </c>
      <c r="V23" s="6">
        <f t="shared" si="19"/>
        <v>-95.5053746894898</v>
      </c>
      <c r="W23" s="6">
        <f t="shared" si="24"/>
        <v>5.524</v>
      </c>
      <c r="X23" s="6">
        <f t="shared" si="20"/>
        <v>14.013357263148535</v>
      </c>
      <c r="Y23" s="6">
        <f t="shared" si="11"/>
        <v>65958029425.99864</v>
      </c>
      <c r="Z23" t="s">
        <v>27</v>
      </c>
      <c r="AA23" s="1">
        <v>1367</v>
      </c>
    </row>
    <row r="24" spans="1:27" ht="12.75">
      <c r="A24" s="6">
        <f t="shared" si="21"/>
        <v>26000000000</v>
      </c>
      <c r="B24" s="6">
        <f t="shared" si="0"/>
        <v>0.011530479153846154</v>
      </c>
      <c r="C24" s="7">
        <f t="shared" si="22"/>
        <v>3</v>
      </c>
      <c r="D24" s="7">
        <f t="shared" si="12"/>
        <v>765596.9118608467</v>
      </c>
      <c r="E24" s="7">
        <f t="shared" si="13"/>
        <v>58.84000172986526</v>
      </c>
      <c r="F24" s="6">
        <f t="shared" si="1"/>
        <v>216.52475249680805</v>
      </c>
      <c r="G24" s="7">
        <f t="shared" si="14"/>
        <v>58.84000172986526</v>
      </c>
      <c r="H24" s="6">
        <f t="shared" si="15"/>
        <v>-95.84474903707752</v>
      </c>
      <c r="I24" s="6">
        <f t="shared" si="2"/>
        <v>16.521920513790505</v>
      </c>
      <c r="J24" s="6">
        <f t="shared" si="3"/>
        <v>77283441643.10391</v>
      </c>
      <c r="K24" s="7">
        <f t="shared" si="23"/>
        <v>20</v>
      </c>
      <c r="L24" s="7">
        <f t="shared" si="4"/>
        <v>58.84000172986526</v>
      </c>
      <c r="M24" s="6">
        <f t="shared" si="16"/>
        <v>233.61005844729814</v>
      </c>
      <c r="N24" s="7">
        <f t="shared" si="5"/>
        <v>58.84000172986526</v>
      </c>
      <c r="O24" s="6">
        <f t="shared" si="17"/>
        <v>-95.93005498756762</v>
      </c>
      <c r="P24" s="6">
        <f t="shared" si="6"/>
        <v>16.43661456330041</v>
      </c>
      <c r="Q24" s="6">
        <f t="shared" si="7"/>
        <v>76895437350.50676</v>
      </c>
      <c r="R24" s="7">
        <f t="shared" si="18"/>
        <v>5</v>
      </c>
      <c r="S24" s="7">
        <f t="shared" si="8"/>
        <v>58.84000172986526</v>
      </c>
      <c r="T24" s="6">
        <f t="shared" si="9"/>
        <v>232.91126469641696</v>
      </c>
      <c r="U24" s="7">
        <f t="shared" si="10"/>
        <v>73.9065550630375</v>
      </c>
      <c r="V24" s="6">
        <f t="shared" si="19"/>
        <v>-95.1647079035142</v>
      </c>
      <c r="W24" s="6">
        <f t="shared" si="24"/>
        <v>5.8426</v>
      </c>
      <c r="X24" s="6">
        <f t="shared" si="20"/>
        <v>14.035424049124135</v>
      </c>
      <c r="Y24" s="6">
        <f t="shared" si="11"/>
        <v>66056747385.97132</v>
      </c>
      <c r="Z24" t="s">
        <v>47</v>
      </c>
      <c r="AA24" s="1">
        <f>AA23*0.2*1</f>
        <v>273.40000000000003</v>
      </c>
    </row>
    <row r="25" spans="1:27" ht="12.75">
      <c r="A25" s="6">
        <f t="shared" si="21"/>
        <v>27000000000</v>
      </c>
      <c r="B25" s="6">
        <f t="shared" si="0"/>
        <v>0.01110342437037037</v>
      </c>
      <c r="C25" s="7">
        <f t="shared" si="22"/>
        <v>3</v>
      </c>
      <c r="D25" s="7">
        <f t="shared" si="12"/>
        <v>825621.5218144337</v>
      </c>
      <c r="E25" s="7">
        <f t="shared" si="13"/>
        <v>59.16781005362865</v>
      </c>
      <c r="F25" s="6">
        <f t="shared" si="1"/>
        <v>216.85256082057143</v>
      </c>
      <c r="G25" s="7">
        <f t="shared" si="14"/>
        <v>59.16781005362865</v>
      </c>
      <c r="H25" s="6">
        <f t="shared" si="15"/>
        <v>-95.51694071331414</v>
      </c>
      <c r="I25" s="6">
        <f t="shared" si="2"/>
        <v>16.849728837553883</v>
      </c>
      <c r="J25" s="6">
        <f t="shared" si="3"/>
        <v>78775958546.94629</v>
      </c>
      <c r="K25" s="7">
        <f t="shared" si="23"/>
        <v>20</v>
      </c>
      <c r="L25" s="7">
        <f t="shared" si="4"/>
        <v>59.16781005362865</v>
      </c>
      <c r="M25" s="6">
        <f t="shared" si="16"/>
        <v>233.93786677106152</v>
      </c>
      <c r="N25" s="7">
        <f t="shared" si="5"/>
        <v>59.16781005362865</v>
      </c>
      <c r="O25" s="6">
        <f t="shared" si="17"/>
        <v>-95.60224666380424</v>
      </c>
      <c r="P25" s="6">
        <f t="shared" si="6"/>
        <v>16.764422887063787</v>
      </c>
      <c r="Q25" s="6">
        <f t="shared" si="7"/>
        <v>78387332672.05309</v>
      </c>
      <c r="R25" s="7">
        <f t="shared" si="18"/>
        <v>5</v>
      </c>
      <c r="S25" s="7">
        <f t="shared" si="8"/>
        <v>59.16781005362865</v>
      </c>
      <c r="T25" s="6">
        <f t="shared" si="9"/>
        <v>233.23907302018034</v>
      </c>
      <c r="U25" s="7">
        <f t="shared" si="10"/>
        <v>74.23436338680088</v>
      </c>
      <c r="V25" s="6">
        <f t="shared" si="19"/>
        <v>-94.83689957975082</v>
      </c>
      <c r="W25" s="6">
        <f t="shared" si="24"/>
        <v>6.1644000000000005</v>
      </c>
      <c r="X25" s="6">
        <f t="shared" si="20"/>
        <v>14.041432372887513</v>
      </c>
      <c r="Y25" s="6">
        <f t="shared" si="11"/>
        <v>66083629523.81245</v>
      </c>
      <c r="Z25" t="s">
        <v>38</v>
      </c>
      <c r="AA25" s="1">
        <f>10*LOG(AA24,10)</f>
        <v>24.367985102318034</v>
      </c>
    </row>
    <row r="26" spans="1:25" ht="12.75">
      <c r="A26" s="6">
        <f t="shared" si="21"/>
        <v>28000000000</v>
      </c>
      <c r="B26" s="6">
        <f t="shared" si="0"/>
        <v>0.0107068735</v>
      </c>
      <c r="C26" s="7">
        <f t="shared" si="22"/>
        <v>3</v>
      </c>
      <c r="D26" s="7">
        <f t="shared" si="12"/>
        <v>887911.2113889109</v>
      </c>
      <c r="E26" s="7">
        <f t="shared" si="13"/>
        <v>59.48369539729328</v>
      </c>
      <c r="F26" s="6">
        <f t="shared" si="1"/>
        <v>217.16844616423606</v>
      </c>
      <c r="G26" s="7">
        <f t="shared" si="14"/>
        <v>59.48369539729328</v>
      </c>
      <c r="H26" s="6">
        <f t="shared" si="15"/>
        <v>-95.20105536964951</v>
      </c>
      <c r="I26" s="6">
        <f t="shared" si="2"/>
        <v>17.165614181218515</v>
      </c>
      <c r="J26" s="6">
        <f t="shared" si="3"/>
        <v>80216351333.87874</v>
      </c>
      <c r="K26" s="7">
        <f t="shared" si="23"/>
        <v>20</v>
      </c>
      <c r="L26" s="7">
        <f t="shared" si="4"/>
        <v>59.48369539729328</v>
      </c>
      <c r="M26" s="6">
        <f t="shared" si="16"/>
        <v>234.25375211472618</v>
      </c>
      <c r="N26" s="7">
        <f t="shared" si="5"/>
        <v>59.48369539729328</v>
      </c>
      <c r="O26" s="6">
        <f t="shared" si="17"/>
        <v>-95.28636132013963</v>
      </c>
      <c r="P26" s="6">
        <f t="shared" si="6"/>
        <v>17.08030823072839</v>
      </c>
      <c r="Q26" s="6">
        <f t="shared" si="7"/>
        <v>79827167587.33221</v>
      </c>
      <c r="R26" s="7">
        <f t="shared" si="18"/>
        <v>5</v>
      </c>
      <c r="S26" s="7">
        <f t="shared" si="8"/>
        <v>59.48369539729328</v>
      </c>
      <c r="T26" s="6">
        <f t="shared" si="9"/>
        <v>233.554958363845</v>
      </c>
      <c r="U26" s="7">
        <f t="shared" si="10"/>
        <v>74.55024873046551</v>
      </c>
      <c r="V26" s="6">
        <f t="shared" si="19"/>
        <v>-94.52101423608622</v>
      </c>
      <c r="W26" s="6">
        <f t="shared" si="24"/>
        <v>6.4894</v>
      </c>
      <c r="X26" s="6">
        <f t="shared" si="20"/>
        <v>14.032317716552118</v>
      </c>
      <c r="Y26" s="6">
        <f t="shared" si="11"/>
        <v>66042849744.0115</v>
      </c>
    </row>
    <row r="27" spans="1:26" ht="12.75">
      <c r="A27" s="6">
        <f t="shared" si="21"/>
        <v>29000000000</v>
      </c>
      <c r="B27" s="6">
        <f t="shared" si="0"/>
        <v>0.010337670965517241</v>
      </c>
      <c r="C27" s="7">
        <f t="shared" si="22"/>
        <v>3</v>
      </c>
      <c r="D27" s="7">
        <f t="shared" si="12"/>
        <v>952465.9805842781</v>
      </c>
      <c r="E27" s="7">
        <f t="shared" si="13"/>
        <v>59.78849472842803</v>
      </c>
      <c r="F27" s="6">
        <f t="shared" si="1"/>
        <v>217.4732454953708</v>
      </c>
      <c r="G27" s="7">
        <f t="shared" si="14"/>
        <v>59.78849472842803</v>
      </c>
      <c r="H27" s="6">
        <f t="shared" si="15"/>
        <v>-94.89625603851476</v>
      </c>
      <c r="I27" s="6">
        <f t="shared" si="2"/>
        <v>17.47041351235326</v>
      </c>
      <c r="J27" s="6">
        <f t="shared" si="3"/>
        <v>81608068557.07545</v>
      </c>
      <c r="K27" s="7">
        <f t="shared" si="23"/>
        <v>20</v>
      </c>
      <c r="L27" s="7">
        <f t="shared" si="4"/>
        <v>59.78849472842803</v>
      </c>
      <c r="M27" s="6">
        <f t="shared" si="16"/>
        <v>234.5585514458609</v>
      </c>
      <c r="N27" s="7">
        <f t="shared" si="5"/>
        <v>59.78849472842803</v>
      </c>
      <c r="O27" s="6">
        <f t="shared" si="17"/>
        <v>-94.98156198900486</v>
      </c>
      <c r="P27" s="6">
        <f t="shared" si="6"/>
        <v>17.385107561863165</v>
      </c>
      <c r="Q27" s="6">
        <f t="shared" si="7"/>
        <v>81218382281.18336</v>
      </c>
      <c r="R27" s="7">
        <f t="shared" si="18"/>
        <v>5</v>
      </c>
      <c r="S27" s="7">
        <f t="shared" si="8"/>
        <v>59.78849472842803</v>
      </c>
      <c r="T27" s="6">
        <f t="shared" si="9"/>
        <v>233.85975769497972</v>
      </c>
      <c r="U27" s="7">
        <f t="shared" si="10"/>
        <v>74.85504806160024</v>
      </c>
      <c r="V27" s="6">
        <f t="shared" si="19"/>
        <v>-94.21621490495146</v>
      </c>
      <c r="W27" s="6">
        <f t="shared" si="24"/>
        <v>6.8176000000000005</v>
      </c>
      <c r="X27" s="6">
        <f t="shared" si="20"/>
        <v>14.008917047686877</v>
      </c>
      <c r="Y27" s="6">
        <f t="shared" si="11"/>
        <v>65938167991.79487</v>
      </c>
      <c r="Z27" t="s">
        <v>48</v>
      </c>
    </row>
    <row r="28" spans="1:35" ht="12.75">
      <c r="A28" s="6">
        <f t="shared" si="21"/>
        <v>30000000000</v>
      </c>
      <c r="B28" s="6">
        <f t="shared" si="0"/>
        <v>0.009993081933333333</v>
      </c>
      <c r="C28" s="7">
        <f t="shared" si="22"/>
        <v>3</v>
      </c>
      <c r="D28" s="7">
        <f t="shared" si="12"/>
        <v>1019285.8294005354</v>
      </c>
      <c r="E28" s="7">
        <f t="shared" si="13"/>
        <v>60.082959864842145</v>
      </c>
      <c r="F28" s="6">
        <f t="shared" si="1"/>
        <v>217.76771063178495</v>
      </c>
      <c r="G28" s="7">
        <f t="shared" si="14"/>
        <v>60.082959864842145</v>
      </c>
      <c r="H28" s="6">
        <f t="shared" si="15"/>
        <v>-94.60179090210067</v>
      </c>
      <c r="I28" s="6">
        <f t="shared" si="2"/>
        <v>17.76487864876735</v>
      </c>
      <c r="J28" s="6">
        <f t="shared" si="3"/>
        <v>82954234240.25883</v>
      </c>
      <c r="K28" s="7">
        <f t="shared" si="23"/>
        <v>20</v>
      </c>
      <c r="L28" s="7">
        <f t="shared" si="4"/>
        <v>60.082959864842145</v>
      </c>
      <c r="M28" s="6">
        <f t="shared" si="16"/>
        <v>234.85301658227502</v>
      </c>
      <c r="N28" s="7">
        <f t="shared" si="5"/>
        <v>60.082959864842145</v>
      </c>
      <c r="O28" s="6">
        <f t="shared" si="17"/>
        <v>-94.68709685259074</v>
      </c>
      <c r="P28" s="6">
        <f t="shared" si="6"/>
        <v>17.679572698277283</v>
      </c>
      <c r="Q28" s="6">
        <f t="shared" si="7"/>
        <v>82564093731.53519</v>
      </c>
      <c r="R28" s="7">
        <f t="shared" si="18"/>
        <v>5</v>
      </c>
      <c r="S28" s="7">
        <f t="shared" si="8"/>
        <v>60.082959864842145</v>
      </c>
      <c r="T28" s="6">
        <f t="shared" si="9"/>
        <v>234.15422283139384</v>
      </c>
      <c r="U28" s="7">
        <f t="shared" si="10"/>
        <v>75.14951319801438</v>
      </c>
      <c r="V28" s="6">
        <f t="shared" si="19"/>
        <v>-93.92174976853732</v>
      </c>
      <c r="W28" s="6">
        <f t="shared" si="24"/>
        <v>7.149000000000001</v>
      </c>
      <c r="X28" s="6">
        <f t="shared" si="20"/>
        <v>13.971982184101009</v>
      </c>
      <c r="Y28" s="6">
        <f t="shared" si="11"/>
        <v>65772985572.24166</v>
      </c>
      <c r="Z28" t="s">
        <v>46</v>
      </c>
      <c r="AA28">
        <v>4</v>
      </c>
      <c r="AB28">
        <v>6</v>
      </c>
      <c r="AC28">
        <v>8</v>
      </c>
      <c r="AD28">
        <v>10</v>
      </c>
      <c r="AE28">
        <v>12</v>
      </c>
      <c r="AF28">
        <v>20</v>
      </c>
      <c r="AG28">
        <v>30</v>
      </c>
      <c r="AH28">
        <v>40</v>
      </c>
      <c r="AI28">
        <v>50</v>
      </c>
    </row>
    <row r="29" spans="1:35" ht="12.75">
      <c r="A29" s="6">
        <f t="shared" si="21"/>
        <v>31000000000</v>
      </c>
      <c r="B29" s="6">
        <f t="shared" si="0"/>
        <v>0.009670724451612904</v>
      </c>
      <c r="C29" s="7">
        <f t="shared" si="22"/>
        <v>3</v>
      </c>
      <c r="D29" s="7">
        <f t="shared" si="12"/>
        <v>1088370.7578376827</v>
      </c>
      <c r="E29" s="7">
        <f t="shared" si="13"/>
        <v>60.367768647134355</v>
      </c>
      <c r="F29" s="6">
        <f t="shared" si="1"/>
        <v>218.05251941407712</v>
      </c>
      <c r="G29" s="7">
        <f t="shared" si="14"/>
        <v>60.367768647134355</v>
      </c>
      <c r="H29" s="6">
        <f t="shared" si="15"/>
        <v>-94.31698211980843</v>
      </c>
      <c r="I29" s="6">
        <f t="shared" si="2"/>
        <v>18.049687431059596</v>
      </c>
      <c r="J29" s="6">
        <f t="shared" si="3"/>
        <v>84257686493.26564</v>
      </c>
      <c r="K29" s="7">
        <f t="shared" si="23"/>
        <v>20</v>
      </c>
      <c r="L29" s="7">
        <f t="shared" si="4"/>
        <v>60.367768647134355</v>
      </c>
      <c r="M29" s="6">
        <f t="shared" si="16"/>
        <v>235.13782536456722</v>
      </c>
      <c r="N29" s="7">
        <f t="shared" si="5"/>
        <v>60.367768647134355</v>
      </c>
      <c r="O29" s="6">
        <f t="shared" si="17"/>
        <v>-94.4022880702985</v>
      </c>
      <c r="P29" s="6">
        <f t="shared" si="6"/>
        <v>17.96438148056953</v>
      </c>
      <c r="Q29" s="6">
        <f t="shared" si="7"/>
        <v>83867134083.21207</v>
      </c>
      <c r="R29" s="7">
        <f t="shared" si="18"/>
        <v>5</v>
      </c>
      <c r="S29" s="7">
        <f t="shared" si="8"/>
        <v>60.367768647134355</v>
      </c>
      <c r="T29" s="6">
        <f t="shared" si="9"/>
        <v>234.43903161368604</v>
      </c>
      <c r="U29" s="7">
        <f t="shared" si="10"/>
        <v>75.43432198030659</v>
      </c>
      <c r="V29" s="6">
        <f t="shared" si="19"/>
        <v>-93.63694098624508</v>
      </c>
      <c r="W29" s="6">
        <f t="shared" si="24"/>
        <v>7.483600000000001</v>
      </c>
      <c r="X29" s="6">
        <f t="shared" si="20"/>
        <v>13.922190966393254</v>
      </c>
      <c r="Y29" s="6">
        <f t="shared" si="11"/>
        <v>65550391877.43904</v>
      </c>
      <c r="Z29" t="s">
        <v>39</v>
      </c>
      <c r="AA29">
        <f>0.000591*(POWER($AB$35,1.075))</f>
        <v>0.016394261675793366</v>
      </c>
      <c r="AB29">
        <f>0.00155*(POWER($AB$35,1.265))</f>
        <v>0.07735642475749871</v>
      </c>
      <c r="AC29">
        <f>0.00395*(POWER($AB$35,1.31))</f>
        <v>0.22655351646826213</v>
      </c>
      <c r="AD29">
        <f>0.00887*(POWER($AB$35,1.264))</f>
        <v>0.44131215405078045</v>
      </c>
      <c r="AE29">
        <f>0.0168*(POWER($AB$35,1.2))</f>
        <v>0.685830032120988</v>
      </c>
      <c r="AF29">
        <f>0.0691*(POWER($AB$35,1.065))</f>
        <v>1.858481329348028</v>
      </c>
      <c r="AG29">
        <f>0.167*(POWER($AB$35,1))</f>
        <v>3.6740000000000004</v>
      </c>
      <c r="AH29">
        <f>0.31*(POWER($AB$35,0.929))</f>
        <v>5.476112534274527</v>
      </c>
      <c r="AI29">
        <f>0.479*(POWER($AB$35,0.868))</f>
        <v>7.007424066349498</v>
      </c>
    </row>
    <row r="30" spans="1:35" ht="12.75">
      <c r="A30" s="6">
        <f t="shared" si="21"/>
        <v>32000000000</v>
      </c>
      <c r="B30" s="6">
        <f t="shared" si="0"/>
        <v>0.0093685143125</v>
      </c>
      <c r="C30" s="7">
        <f t="shared" si="22"/>
        <v>3</v>
      </c>
      <c r="D30" s="7">
        <f t="shared" si="12"/>
        <v>1159720.7658957206</v>
      </c>
      <c r="E30" s="7">
        <f t="shared" si="13"/>
        <v>60.64353433684702</v>
      </c>
      <c r="F30" s="6">
        <f t="shared" si="1"/>
        <v>218.32828510378982</v>
      </c>
      <c r="G30" s="7">
        <f t="shared" si="14"/>
        <v>60.64353433684702</v>
      </c>
      <c r="H30" s="6">
        <f t="shared" si="15"/>
        <v>-94.0412164300958</v>
      </c>
      <c r="I30" s="6">
        <f t="shared" si="2"/>
        <v>18.325453120772224</v>
      </c>
      <c r="J30" s="6">
        <f t="shared" si="3"/>
        <v>85521010687.51112</v>
      </c>
      <c r="K30" s="7">
        <f t="shared" si="23"/>
        <v>20</v>
      </c>
      <c r="L30" s="7">
        <f t="shared" si="4"/>
        <v>60.64353433684702</v>
      </c>
      <c r="M30" s="6">
        <f t="shared" si="16"/>
        <v>235.4135910542799</v>
      </c>
      <c r="N30" s="7">
        <f t="shared" si="5"/>
        <v>60.64353433684702</v>
      </c>
      <c r="O30" s="6">
        <f t="shared" si="17"/>
        <v>-94.12652238058587</v>
      </c>
      <c r="P30" s="6">
        <f t="shared" si="6"/>
        <v>18.240147170282157</v>
      </c>
      <c r="Q30" s="6">
        <f t="shared" si="7"/>
        <v>85130083631.39566</v>
      </c>
      <c r="R30" s="7">
        <f t="shared" si="18"/>
        <v>5</v>
      </c>
      <c r="S30" s="7">
        <f t="shared" si="8"/>
        <v>60.64353433684702</v>
      </c>
      <c r="T30" s="6">
        <f t="shared" si="9"/>
        <v>234.7147973033987</v>
      </c>
      <c r="U30" s="7">
        <f t="shared" si="10"/>
        <v>75.71008767001925</v>
      </c>
      <c r="V30" s="6">
        <f t="shared" si="19"/>
        <v>-93.36117529653245</v>
      </c>
      <c r="W30" s="6">
        <f t="shared" si="24"/>
        <v>7.821400000000001</v>
      </c>
      <c r="X30" s="6">
        <f t="shared" si="20"/>
        <v>13.860156656105882</v>
      </c>
      <c r="Y30" s="6">
        <f t="shared" si="11"/>
        <v>65273204096.436325</v>
      </c>
      <c r="Z30" t="s">
        <v>41</v>
      </c>
      <c r="AA30">
        <f>2</f>
        <v>2</v>
      </c>
      <c r="AB30">
        <f>AA30</f>
        <v>2</v>
      </c>
      <c r="AC30">
        <f aca="true" t="shared" si="25" ref="AC30:AI30">AB30</f>
        <v>2</v>
      </c>
      <c r="AD30">
        <f t="shared" si="25"/>
        <v>2</v>
      </c>
      <c r="AE30">
        <f t="shared" si="25"/>
        <v>2</v>
      </c>
      <c r="AF30">
        <f t="shared" si="25"/>
        <v>2</v>
      </c>
      <c r="AG30">
        <f t="shared" si="25"/>
        <v>2</v>
      </c>
      <c r="AH30">
        <f>AG30</f>
        <v>2</v>
      </c>
      <c r="AI30">
        <f t="shared" si="25"/>
        <v>2</v>
      </c>
    </row>
    <row r="31" spans="1:35" ht="12.75">
      <c r="A31" s="1">
        <f t="shared" si="21"/>
        <v>33000000000</v>
      </c>
      <c r="B31" s="1">
        <f t="shared" si="0"/>
        <v>0.00908461993939394</v>
      </c>
      <c r="C31">
        <f t="shared" si="22"/>
        <v>3</v>
      </c>
      <c r="D31">
        <f t="shared" si="12"/>
        <v>1233335.853574648</v>
      </c>
      <c r="E31">
        <f t="shared" si="13"/>
        <v>60.91081356800665</v>
      </c>
      <c r="F31" s="1">
        <f t="shared" si="1"/>
        <v>218.59556433494942</v>
      </c>
      <c r="G31">
        <f t="shared" si="14"/>
        <v>60.91081356800665</v>
      </c>
      <c r="H31" s="1">
        <f t="shared" si="15"/>
        <v>-93.7739371989361</v>
      </c>
      <c r="I31" s="1">
        <f t="shared" si="2"/>
        <v>18.59273235193193</v>
      </c>
      <c r="J31" s="1">
        <f t="shared" si="3"/>
        <v>86746568059.84209</v>
      </c>
      <c r="K31">
        <f t="shared" si="23"/>
        <v>20</v>
      </c>
      <c r="L31">
        <f t="shared" si="4"/>
        <v>60.91081356800665</v>
      </c>
      <c r="M31" s="1">
        <f t="shared" si="16"/>
        <v>235.68087028543954</v>
      </c>
      <c r="N31">
        <f t="shared" si="5"/>
        <v>60.91081356800665</v>
      </c>
      <c r="O31" s="1">
        <f t="shared" si="17"/>
        <v>-93.85924314942622</v>
      </c>
      <c r="P31" s="1">
        <f t="shared" si="6"/>
        <v>18.507426401441805</v>
      </c>
      <c r="Q31" s="1">
        <f t="shared" si="7"/>
        <v>86355299271.92598</v>
      </c>
      <c r="R31">
        <f t="shared" si="18"/>
        <v>5</v>
      </c>
      <c r="S31">
        <f t="shared" si="8"/>
        <v>60.91081356800665</v>
      </c>
      <c r="T31" s="1">
        <f t="shared" si="9"/>
        <v>234.98207653455836</v>
      </c>
      <c r="U31">
        <f t="shared" si="10"/>
        <v>75.97736690117888</v>
      </c>
      <c r="V31" s="1">
        <f t="shared" si="19"/>
        <v>-93.09389606537282</v>
      </c>
      <c r="W31" s="1">
        <f t="shared" si="24"/>
        <v>8.1624</v>
      </c>
      <c r="X31" s="1">
        <f t="shared" si="20"/>
        <v>13.786435887265517</v>
      </c>
      <c r="Y31" s="1">
        <f t="shared" si="11"/>
        <v>64944001161.43736</v>
      </c>
      <c r="Z31" t="s">
        <v>40</v>
      </c>
      <c r="AA31">
        <f aca="true" t="shared" si="26" ref="AA31:AF31">AA29*AA30</f>
        <v>0.03278852335158673</v>
      </c>
      <c r="AB31">
        <f t="shared" si="26"/>
        <v>0.15471284951499742</v>
      </c>
      <c r="AC31">
        <f t="shared" si="26"/>
        <v>0.45310703293652427</v>
      </c>
      <c r="AD31">
        <f t="shared" si="26"/>
        <v>0.8826243081015609</v>
      </c>
      <c r="AE31">
        <f t="shared" si="26"/>
        <v>1.371660064241976</v>
      </c>
      <c r="AF31">
        <f t="shared" si="26"/>
        <v>3.716962658696056</v>
      </c>
      <c r="AG31">
        <f>AG29*AG30</f>
        <v>7.348000000000001</v>
      </c>
      <c r="AH31">
        <f>AH29*AH30</f>
        <v>10.952225068549055</v>
      </c>
      <c r="AI31">
        <f>AI29*AI30</f>
        <v>14.014848132698996</v>
      </c>
    </row>
    <row r="32" spans="1:25" ht="12.75">
      <c r="A32" s="1">
        <f t="shared" si="21"/>
        <v>34000000000</v>
      </c>
      <c r="B32" s="1">
        <f t="shared" si="0"/>
        <v>0.008817425235294118</v>
      </c>
      <c r="C32">
        <f t="shared" si="22"/>
        <v>3</v>
      </c>
      <c r="D32">
        <f t="shared" si="12"/>
        <v>1309216.0208744656</v>
      </c>
      <c r="E32">
        <f t="shared" si="13"/>
        <v>61.170113111294015</v>
      </c>
      <c r="F32" s="1">
        <f t="shared" si="1"/>
        <v>218.85486387823678</v>
      </c>
      <c r="G32">
        <f t="shared" si="14"/>
        <v>61.170113111294015</v>
      </c>
      <c r="H32" s="1">
        <f t="shared" si="15"/>
        <v>-93.51463765564877</v>
      </c>
      <c r="I32" s="1">
        <f t="shared" si="2"/>
        <v>18.852031895219255</v>
      </c>
      <c r="J32" s="1">
        <f t="shared" si="3"/>
        <v>87936520461.38454</v>
      </c>
      <c r="K32">
        <f t="shared" si="23"/>
        <v>20</v>
      </c>
      <c r="L32">
        <f t="shared" si="4"/>
        <v>61.170113111294015</v>
      </c>
      <c r="M32" s="1">
        <f t="shared" si="16"/>
        <v>235.94016982872688</v>
      </c>
      <c r="N32">
        <f t="shared" si="5"/>
        <v>61.170113111294015</v>
      </c>
      <c r="O32" s="1">
        <f t="shared" si="17"/>
        <v>-93.59994360613884</v>
      </c>
      <c r="P32" s="1">
        <f t="shared" si="6"/>
        <v>18.76672594472919</v>
      </c>
      <c r="Q32" s="1">
        <f t="shared" si="7"/>
        <v>87544939126.53722</v>
      </c>
      <c r="R32">
        <f t="shared" si="18"/>
        <v>5</v>
      </c>
      <c r="S32">
        <f t="shared" si="8"/>
        <v>61.170113111294015</v>
      </c>
      <c r="T32" s="1">
        <f t="shared" si="9"/>
        <v>235.2413760778457</v>
      </c>
      <c r="U32">
        <f t="shared" si="10"/>
        <v>76.23666644446624</v>
      </c>
      <c r="V32" s="1">
        <f t="shared" si="19"/>
        <v>-92.83459652208543</v>
      </c>
      <c r="W32" s="1">
        <f t="shared" si="24"/>
        <v>8.5066</v>
      </c>
      <c r="X32" s="1">
        <f t="shared" si="20"/>
        <v>13.7015354305529</v>
      </c>
      <c r="Y32" s="1">
        <f t="shared" si="11"/>
        <v>64565152934.99072</v>
      </c>
    </row>
    <row r="33" spans="1:25" ht="12.75">
      <c r="A33" s="1">
        <f t="shared" si="21"/>
        <v>35000000000</v>
      </c>
      <c r="B33" s="1">
        <f t="shared" si="0"/>
        <v>0.0085654988</v>
      </c>
      <c r="C33">
        <f t="shared" si="22"/>
        <v>3</v>
      </c>
      <c r="D33">
        <f t="shared" si="12"/>
        <v>1387361.2677951735</v>
      </c>
      <c r="E33">
        <f t="shared" si="13"/>
        <v>61.42189565745441</v>
      </c>
      <c r="F33" s="1">
        <f t="shared" si="1"/>
        <v>219.10664642439718</v>
      </c>
      <c r="G33">
        <f t="shared" si="14"/>
        <v>61.42189565745441</v>
      </c>
      <c r="H33" s="1">
        <f t="shared" si="15"/>
        <v>-93.26285510948838</v>
      </c>
      <c r="I33" s="1">
        <f t="shared" si="2"/>
        <v>19.10381444137964</v>
      </c>
      <c r="J33" s="1">
        <f t="shared" si="3"/>
        <v>89092851844.3296</v>
      </c>
      <c r="K33">
        <f t="shared" si="23"/>
        <v>20</v>
      </c>
      <c r="L33">
        <f t="shared" si="4"/>
        <v>61.42189565745441</v>
      </c>
      <c r="M33" s="1">
        <f t="shared" si="16"/>
        <v>236.1919523748873</v>
      </c>
      <c r="N33">
        <f t="shared" si="5"/>
        <v>61.42189565745441</v>
      </c>
      <c r="O33" s="1">
        <f t="shared" si="17"/>
        <v>-93.34816105997851</v>
      </c>
      <c r="P33" s="1">
        <f t="shared" si="6"/>
        <v>19.018508490889516</v>
      </c>
      <c r="Q33" s="1">
        <f t="shared" si="7"/>
        <v>88700983929.50714</v>
      </c>
      <c r="R33">
        <f t="shared" si="18"/>
        <v>5</v>
      </c>
      <c r="S33">
        <f t="shared" si="8"/>
        <v>61.42189565745441</v>
      </c>
      <c r="T33" s="1">
        <f t="shared" si="9"/>
        <v>235.49315862400613</v>
      </c>
      <c r="U33">
        <f t="shared" si="10"/>
        <v>76.48844899062665</v>
      </c>
      <c r="V33" s="1">
        <f t="shared" si="19"/>
        <v>-92.58281397592508</v>
      </c>
      <c r="W33" s="1">
        <f t="shared" si="24"/>
        <v>8.854</v>
      </c>
      <c r="X33" s="1">
        <f t="shared" si="20"/>
        <v>13.605917976713258</v>
      </c>
      <c r="Y33" s="1">
        <f t="shared" si="11"/>
        <v>64138845449.11369</v>
      </c>
    </row>
    <row r="34" spans="1:28" ht="12.75">
      <c r="A34" s="1">
        <f t="shared" si="21"/>
        <v>36000000000</v>
      </c>
      <c r="B34" s="1">
        <f aca="true" t="shared" si="27" ref="B34:B59">$AA$1/A34</f>
        <v>0.008327568277777777</v>
      </c>
      <c r="C34">
        <f t="shared" si="22"/>
        <v>3</v>
      </c>
      <c r="D34">
        <f t="shared" si="12"/>
        <v>1467771.5943367714</v>
      </c>
      <c r="E34">
        <f t="shared" si="13"/>
        <v>61.66658478579465</v>
      </c>
      <c r="F34" s="1">
        <f aca="true" t="shared" si="28" ref="F34:F59">20*LOG($AA$3,10)+20*LOG(4*PI()/$B34,10)</f>
        <v>219.35133555273742</v>
      </c>
      <c r="G34">
        <f t="shared" si="14"/>
        <v>61.66658478579465</v>
      </c>
      <c r="H34" s="1">
        <f t="shared" si="15"/>
        <v>-93.01816598114814</v>
      </c>
      <c r="I34" s="1">
        <f aca="true" t="shared" si="29" ref="I34:I59">H34-$AA$15</f>
        <v>19.34850356971988</v>
      </c>
      <c r="J34" s="1">
        <f aca="true" t="shared" si="30" ref="J34:J59">$AA$13*LOG(1+POWER(10,I34/10),2)</f>
        <v>90217386978.73286</v>
      </c>
      <c r="K34">
        <f t="shared" si="23"/>
        <v>20</v>
      </c>
      <c r="L34">
        <f aca="true" t="shared" si="31" ref="L34:L59">10*LOG(0.9*4*PI()/($B34*$B34)*($AA$5/2)*($AA$5/2),10)</f>
        <v>61.66658478579465</v>
      </c>
      <c r="M34" s="1">
        <f t="shared" si="16"/>
        <v>236.43664150322752</v>
      </c>
      <c r="N34">
        <f aca="true" t="shared" si="32" ref="N34:N59">10*LOG(0.9*4*PI()/($B34*$B34)*($AA$6/2)*($AA$6/2),10)</f>
        <v>61.66658478579465</v>
      </c>
      <c r="O34" s="1">
        <f t="shared" si="17"/>
        <v>-93.10347193163824</v>
      </c>
      <c r="P34" s="1">
        <f aca="true" t="shared" si="33" ref="P34:P59">O34-$AA$18</f>
        <v>19.263197619229786</v>
      </c>
      <c r="Q34" s="1">
        <f aca="true" t="shared" si="34" ref="Q34:Q59">$AA$13*LOG(1+POWER(10,P34/10),2)</f>
        <v>89825255662.86517</v>
      </c>
      <c r="R34">
        <f t="shared" si="18"/>
        <v>5</v>
      </c>
      <c r="S34">
        <f aca="true" t="shared" si="35" ref="S34:S59">10*LOG(0.9*4*PI()/($B34*$B34)*($AA$7/2)*($AA$7/2),10)</f>
        <v>61.66658478579465</v>
      </c>
      <c r="T34" s="1">
        <f aca="true" t="shared" si="36" ref="T34:T59">20*LOG($AA$9,10)+20*LOG(4*PI()/$B34,10)</f>
        <v>235.73784775234634</v>
      </c>
      <c r="U34">
        <f aca="true" t="shared" si="37" ref="U34:U59">10*LOG(0.9*4*PI()/($B34*$B34)*($AA$10/2)*($AA$10/2),10)</f>
        <v>76.73313811896688</v>
      </c>
      <c r="V34" s="1">
        <f t="shared" si="19"/>
        <v>-92.33812484758482</v>
      </c>
      <c r="W34" s="1">
        <f t="shared" si="24"/>
        <v>9.204600000000001</v>
      </c>
      <c r="X34" s="1">
        <f t="shared" si="20"/>
        <v>13.50000710505351</v>
      </c>
      <c r="Y34" s="1">
        <f aca="true" t="shared" si="38" ref="Y34:Y59">$AA$13*LOG(1+POWER(10,X34/10),2)</f>
        <v>63667102855.14457</v>
      </c>
      <c r="Z34" t="s">
        <v>42</v>
      </c>
      <c r="AA34" t="s">
        <v>44</v>
      </c>
      <c r="AB34" t="s">
        <v>49</v>
      </c>
    </row>
    <row r="35" spans="1:28" ht="12.75">
      <c r="A35" s="1">
        <f t="shared" si="21"/>
        <v>37000000000</v>
      </c>
      <c r="B35" s="1">
        <f t="shared" si="27"/>
        <v>0.008102498864864865</v>
      </c>
      <c r="C35">
        <f t="shared" si="22"/>
        <v>3</v>
      </c>
      <c r="D35">
        <f aca="true" t="shared" si="39" ref="D35:D59">0.9*4*PI()/(B35*B35)*($AA$2/2)*($AA$2/2)</f>
        <v>1550447.000499259</v>
      </c>
      <c r="E35">
        <f t="shared" si="13"/>
        <v>61.9045692517888</v>
      </c>
      <c r="F35" s="1">
        <f t="shared" si="28"/>
        <v>219.5893200187316</v>
      </c>
      <c r="G35">
        <f aca="true" t="shared" si="40" ref="G35:G59">10*LOG(0.9*4*PI()/(B35*B35)*($AA$4/2)*($AA$4/2),10)</f>
        <v>61.9045692517888</v>
      </c>
      <c r="H35" s="1">
        <f t="shared" si="15"/>
        <v>-92.78018151515398</v>
      </c>
      <c r="I35" s="1">
        <f t="shared" si="29"/>
        <v>19.58648803571404</v>
      </c>
      <c r="J35" s="1">
        <f t="shared" si="30"/>
        <v>91311807809.03838</v>
      </c>
      <c r="K35">
        <f t="shared" si="23"/>
        <v>20</v>
      </c>
      <c r="L35">
        <f t="shared" si="31"/>
        <v>61.9045692517888</v>
      </c>
      <c r="M35" s="1">
        <f t="shared" si="16"/>
        <v>236.67462596922167</v>
      </c>
      <c r="N35">
        <f t="shared" si="32"/>
        <v>61.9045692517888</v>
      </c>
      <c r="O35" s="1">
        <f t="shared" si="17"/>
        <v>-92.86548746564405</v>
      </c>
      <c r="P35" s="1">
        <f t="shared" si="33"/>
        <v>19.501182085223974</v>
      </c>
      <c r="Q35" s="1">
        <f t="shared" si="34"/>
        <v>90919433846.0521</v>
      </c>
      <c r="R35">
        <f t="shared" si="18"/>
        <v>5</v>
      </c>
      <c r="S35">
        <f t="shared" si="35"/>
        <v>61.9045692517888</v>
      </c>
      <c r="T35" s="1">
        <f t="shared" si="36"/>
        <v>235.97583221834049</v>
      </c>
      <c r="U35">
        <f t="shared" si="37"/>
        <v>76.97112258496104</v>
      </c>
      <c r="V35" s="1">
        <f t="shared" si="19"/>
        <v>-92.10014038159063</v>
      </c>
      <c r="W35" s="1">
        <f t="shared" si="24"/>
        <v>9.5584</v>
      </c>
      <c r="X35" s="1">
        <f t="shared" si="20"/>
        <v>13.3841915710477</v>
      </c>
      <c r="Y35" s="1">
        <f t="shared" si="38"/>
        <v>63151806622.925674</v>
      </c>
      <c r="Z35" t="s">
        <v>43</v>
      </c>
      <c r="AA35" t="s">
        <v>45</v>
      </c>
      <c r="AB35">
        <v>22</v>
      </c>
    </row>
    <row r="36" spans="1:25" ht="12.75">
      <c r="A36" s="1">
        <f t="shared" si="21"/>
        <v>38000000000</v>
      </c>
      <c r="B36" s="1">
        <f t="shared" si="27"/>
        <v>0.007889275210526316</v>
      </c>
      <c r="C36">
        <f t="shared" si="22"/>
        <v>3</v>
      </c>
      <c r="D36">
        <f t="shared" si="39"/>
        <v>1635387.4862826369</v>
      </c>
      <c r="E36">
        <f t="shared" si="13"/>
        <v>62.1362067027851</v>
      </c>
      <c r="F36" s="1">
        <f t="shared" si="28"/>
        <v>219.8209574697279</v>
      </c>
      <c r="G36">
        <f t="shared" si="40"/>
        <v>62.1362067027851</v>
      </c>
      <c r="H36" s="1">
        <f t="shared" si="15"/>
        <v>-92.54854406415768</v>
      </c>
      <c r="I36" s="1">
        <f t="shared" si="29"/>
        <v>19.818125486710343</v>
      </c>
      <c r="J36" s="1">
        <f t="shared" si="30"/>
        <v>92377667792.57309</v>
      </c>
      <c r="K36">
        <f t="shared" si="23"/>
        <v>20</v>
      </c>
      <c r="L36">
        <f t="shared" si="31"/>
        <v>62.1362067027851</v>
      </c>
      <c r="M36" s="1">
        <f t="shared" si="16"/>
        <v>236.90626342021798</v>
      </c>
      <c r="N36">
        <f t="shared" si="32"/>
        <v>62.1362067027851</v>
      </c>
      <c r="O36" s="1">
        <f t="shared" si="17"/>
        <v>-92.63385001464778</v>
      </c>
      <c r="P36" s="1">
        <f t="shared" si="33"/>
        <v>19.732819536220248</v>
      </c>
      <c r="Q36" s="1">
        <f t="shared" si="34"/>
        <v>91985069819.33551</v>
      </c>
      <c r="R36">
        <f t="shared" si="18"/>
        <v>5</v>
      </c>
      <c r="S36">
        <f t="shared" si="35"/>
        <v>62.1362067027851</v>
      </c>
      <c r="T36" s="1">
        <f t="shared" si="36"/>
        <v>236.2074696693368</v>
      </c>
      <c r="U36">
        <f t="shared" si="37"/>
        <v>77.20276003595734</v>
      </c>
      <c r="V36" s="1">
        <f t="shared" si="19"/>
        <v>-91.86850293059436</v>
      </c>
      <c r="W36" s="1">
        <f t="shared" si="24"/>
        <v>9.9154</v>
      </c>
      <c r="X36" s="1">
        <f t="shared" si="20"/>
        <v>13.258829022043974</v>
      </c>
      <c r="Y36" s="1">
        <f t="shared" si="38"/>
        <v>62594712432.39432</v>
      </c>
    </row>
    <row r="37" spans="1:25" ht="12.75">
      <c r="A37" s="1">
        <f t="shared" si="21"/>
        <v>39000000000</v>
      </c>
      <c r="B37" s="1">
        <f t="shared" si="27"/>
        <v>0.007686986102564103</v>
      </c>
      <c r="C37">
        <f t="shared" si="22"/>
        <v>3</v>
      </c>
      <c r="D37">
        <f t="shared" si="39"/>
        <v>1722593.0516869049</v>
      </c>
      <c r="E37">
        <f t="shared" si="13"/>
        <v>62.361826910978884</v>
      </c>
      <c r="F37" s="1">
        <f t="shared" si="28"/>
        <v>220.04657767792168</v>
      </c>
      <c r="G37">
        <f t="shared" si="40"/>
        <v>62.361826910978884</v>
      </c>
      <c r="H37" s="1">
        <f t="shared" si="15"/>
        <v>-92.3229238559639</v>
      </c>
      <c r="I37" s="1">
        <f t="shared" si="29"/>
        <v>20.043745694904132</v>
      </c>
      <c r="J37" s="1">
        <f t="shared" si="30"/>
        <v>93416404506.86655</v>
      </c>
      <c r="K37">
        <f t="shared" si="23"/>
        <v>20</v>
      </c>
      <c r="L37">
        <f t="shared" si="31"/>
        <v>62.361826910978884</v>
      </c>
      <c r="M37" s="1">
        <f t="shared" si="16"/>
        <v>237.13188362841174</v>
      </c>
      <c r="N37">
        <f t="shared" si="32"/>
        <v>62.361826910978884</v>
      </c>
      <c r="O37" s="1">
        <f t="shared" si="17"/>
        <v>-92.40822980645396</v>
      </c>
      <c r="P37" s="1">
        <f t="shared" si="33"/>
        <v>19.958439744414065</v>
      </c>
      <c r="Q37" s="1">
        <f t="shared" si="34"/>
        <v>93023599305.52538</v>
      </c>
      <c r="R37">
        <f t="shared" si="18"/>
        <v>5</v>
      </c>
      <c r="S37">
        <f t="shared" si="35"/>
        <v>62.361826910978884</v>
      </c>
      <c r="T37" s="1">
        <f t="shared" si="36"/>
        <v>236.43308987753056</v>
      </c>
      <c r="U37">
        <f t="shared" si="37"/>
        <v>77.42838024415111</v>
      </c>
      <c r="V37" s="1">
        <f t="shared" si="19"/>
        <v>-91.64288272240056</v>
      </c>
      <c r="W37" s="1">
        <f aca="true" t="shared" si="41" ref="W37:W59">(0.0008*(A37*0.000000001)*(A37*0.000000001)+0.1185*(A37*0.000000001)-0.7005)*$AA$30</f>
        <v>10.2756</v>
      </c>
      <c r="X37" s="1">
        <f t="shared" si="20"/>
        <v>13.124249230237776</v>
      </c>
      <c r="Y37" s="1">
        <f t="shared" si="38"/>
        <v>61997465124.25697</v>
      </c>
    </row>
    <row r="38" spans="1:25" ht="12.75">
      <c r="A38" s="1">
        <f t="shared" si="21"/>
        <v>40000000000</v>
      </c>
      <c r="B38" s="1">
        <f t="shared" si="27"/>
        <v>0.00749481145</v>
      </c>
      <c r="C38">
        <f t="shared" si="22"/>
        <v>3</v>
      </c>
      <c r="D38">
        <f t="shared" si="39"/>
        <v>1812063.6967120632</v>
      </c>
      <c r="E38">
        <f t="shared" si="13"/>
        <v>62.58173459700814</v>
      </c>
      <c r="F38" s="1">
        <f t="shared" si="28"/>
        <v>220.26648536395095</v>
      </c>
      <c r="G38">
        <f t="shared" si="40"/>
        <v>62.58173459700814</v>
      </c>
      <c r="H38" s="1">
        <f t="shared" si="15"/>
        <v>-92.10301616993468</v>
      </c>
      <c r="I38" s="1">
        <f t="shared" si="29"/>
        <v>20.26365338093335</v>
      </c>
      <c r="J38" s="1">
        <f t="shared" si="30"/>
        <v>94429350767.0336</v>
      </c>
      <c r="K38">
        <f t="shared" si="23"/>
        <v>20</v>
      </c>
      <c r="L38">
        <f t="shared" si="31"/>
        <v>62.58173459700814</v>
      </c>
      <c r="M38" s="1">
        <f t="shared" si="16"/>
        <v>237.35179131444102</v>
      </c>
      <c r="N38">
        <f t="shared" si="32"/>
        <v>62.58173459700814</v>
      </c>
      <c r="O38" s="1">
        <f t="shared" si="17"/>
        <v>-92.18832212042474</v>
      </c>
      <c r="P38" s="1">
        <f t="shared" si="33"/>
        <v>20.17834743044328</v>
      </c>
      <c r="Q38" s="1">
        <f t="shared" si="34"/>
        <v>94036353489.41412</v>
      </c>
      <c r="R38">
        <f t="shared" si="18"/>
        <v>5</v>
      </c>
      <c r="S38">
        <f t="shared" si="35"/>
        <v>62.58173459700814</v>
      </c>
      <c r="T38" s="1">
        <f t="shared" si="36"/>
        <v>236.65299756355984</v>
      </c>
      <c r="U38">
        <f t="shared" si="37"/>
        <v>77.64828793018039</v>
      </c>
      <c r="V38" s="1">
        <f t="shared" si="19"/>
        <v>-91.42297503637131</v>
      </c>
      <c r="W38" s="1">
        <f t="shared" si="41"/>
        <v>10.639000000000001</v>
      </c>
      <c r="X38" s="1">
        <f t="shared" si="20"/>
        <v>12.98075691626702</v>
      </c>
      <c r="Y38" s="1">
        <f t="shared" si="38"/>
        <v>61361612014.994225</v>
      </c>
    </row>
    <row r="39" spans="1:25" ht="12.75">
      <c r="A39" s="1">
        <f aca="true" t="shared" si="42" ref="A39:A59">A38+1000000000</f>
        <v>41000000000</v>
      </c>
      <c r="B39" s="1">
        <f t="shared" si="27"/>
        <v>0.007312011170731708</v>
      </c>
      <c r="C39">
        <f t="shared" si="22"/>
        <v>3</v>
      </c>
      <c r="D39">
        <f t="shared" si="39"/>
        <v>1903799.4213581108</v>
      </c>
      <c r="E39">
        <f t="shared" si="13"/>
        <v>62.79621190484362</v>
      </c>
      <c r="F39" s="1">
        <f t="shared" si="28"/>
        <v>220.4809626717864</v>
      </c>
      <c r="G39">
        <f t="shared" si="40"/>
        <v>62.79621190484362</v>
      </c>
      <c r="H39" s="1">
        <f t="shared" si="15"/>
        <v>-91.88853886209917</v>
      </c>
      <c r="I39" s="1">
        <f t="shared" si="29"/>
        <v>20.478130688768857</v>
      </c>
      <c r="J39" s="1">
        <f t="shared" si="30"/>
        <v>95417744456.77608</v>
      </c>
      <c r="K39">
        <f t="shared" si="23"/>
        <v>20</v>
      </c>
      <c r="L39">
        <f t="shared" si="31"/>
        <v>62.79621190484362</v>
      </c>
      <c r="M39" s="1">
        <f t="shared" si="16"/>
        <v>237.56626862227648</v>
      </c>
      <c r="N39">
        <f t="shared" si="32"/>
        <v>62.79621190484362</v>
      </c>
      <c r="O39" s="1">
        <f t="shared" si="17"/>
        <v>-91.97384481258923</v>
      </c>
      <c r="P39" s="1">
        <f t="shared" si="33"/>
        <v>20.39282473827879</v>
      </c>
      <c r="Q39" s="1">
        <f t="shared" si="34"/>
        <v>95024568817.0696</v>
      </c>
      <c r="R39">
        <f t="shared" si="18"/>
        <v>5</v>
      </c>
      <c r="S39">
        <f t="shared" si="35"/>
        <v>62.79621190484362</v>
      </c>
      <c r="T39" s="1">
        <f t="shared" si="36"/>
        <v>236.8674748713953</v>
      </c>
      <c r="U39">
        <f t="shared" si="37"/>
        <v>77.86276523801584</v>
      </c>
      <c r="V39" s="1">
        <f t="shared" si="19"/>
        <v>-91.20849772853583</v>
      </c>
      <c r="W39" s="1">
        <f t="shared" si="41"/>
        <v>11.0056</v>
      </c>
      <c r="X39" s="1">
        <f t="shared" si="20"/>
        <v>12.828634224102503</v>
      </c>
      <c r="Y39" s="1">
        <f t="shared" si="38"/>
        <v>60688614831.78515</v>
      </c>
    </row>
    <row r="40" spans="1:25" ht="12.75">
      <c r="A40" s="1">
        <f t="shared" si="42"/>
        <v>42000000000</v>
      </c>
      <c r="B40" s="1">
        <f t="shared" si="27"/>
        <v>0.007137915666666667</v>
      </c>
      <c r="C40">
        <f t="shared" si="22"/>
        <v>3</v>
      </c>
      <c r="D40">
        <f t="shared" si="39"/>
        <v>1997800.2256250493</v>
      </c>
      <c r="E40">
        <f t="shared" si="13"/>
        <v>63.00552057840691</v>
      </c>
      <c r="F40" s="1">
        <f t="shared" si="28"/>
        <v>220.6902713453497</v>
      </c>
      <c r="G40">
        <f t="shared" si="40"/>
        <v>63.00552057840691</v>
      </c>
      <c r="H40" s="1">
        <f t="shared" si="15"/>
        <v>-91.67923018853588</v>
      </c>
      <c r="I40" s="1">
        <f t="shared" si="29"/>
        <v>20.687439362332142</v>
      </c>
      <c r="J40" s="1">
        <f t="shared" si="30"/>
        <v>96382737245.31813</v>
      </c>
      <c r="K40">
        <f t="shared" si="23"/>
        <v>20</v>
      </c>
      <c r="L40">
        <f t="shared" si="31"/>
        <v>63.00552057840691</v>
      </c>
      <c r="M40" s="1">
        <f t="shared" si="16"/>
        <v>237.7755772958398</v>
      </c>
      <c r="N40">
        <f t="shared" si="32"/>
        <v>63.00552057840691</v>
      </c>
      <c r="O40" s="1">
        <f t="shared" si="17"/>
        <v>-91.764536139026</v>
      </c>
      <c r="P40" s="1">
        <f t="shared" si="33"/>
        <v>20.60213341184202</v>
      </c>
      <c r="Q40" s="1">
        <f t="shared" si="34"/>
        <v>95989395686.15128</v>
      </c>
      <c r="R40">
        <f t="shared" si="18"/>
        <v>5</v>
      </c>
      <c r="S40">
        <f t="shared" si="35"/>
        <v>63.00552057840691</v>
      </c>
      <c r="T40" s="1">
        <f t="shared" si="36"/>
        <v>237.07678354495863</v>
      </c>
      <c r="U40">
        <f t="shared" si="37"/>
        <v>78.07207391157915</v>
      </c>
      <c r="V40" s="1">
        <f t="shared" si="19"/>
        <v>-90.99918905497258</v>
      </c>
      <c r="W40" s="1">
        <f t="shared" si="41"/>
        <v>11.375399999999999</v>
      </c>
      <c r="X40" s="1">
        <f t="shared" si="20"/>
        <v>12.66814289766576</v>
      </c>
      <c r="Y40" s="1">
        <f t="shared" si="38"/>
        <v>59979860482.55384</v>
      </c>
    </row>
    <row r="41" spans="1:25" ht="12.75">
      <c r="A41" s="1">
        <f t="shared" si="42"/>
        <v>43000000000</v>
      </c>
      <c r="B41" s="1">
        <f t="shared" si="27"/>
        <v>0.006971917627906977</v>
      </c>
      <c r="C41">
        <f t="shared" si="22"/>
        <v>3</v>
      </c>
      <c r="D41">
        <f t="shared" si="39"/>
        <v>2094066.1095128779</v>
      </c>
      <c r="E41">
        <f t="shared" si="13"/>
        <v>63.20990388204063</v>
      </c>
      <c r="F41" s="1">
        <f t="shared" si="28"/>
        <v>220.89465464898342</v>
      </c>
      <c r="G41">
        <f t="shared" si="40"/>
        <v>63.20990388204063</v>
      </c>
      <c r="H41" s="1">
        <f t="shared" si="15"/>
        <v>-91.47484688490215</v>
      </c>
      <c r="I41" s="1">
        <f t="shared" si="29"/>
        <v>20.891822665965876</v>
      </c>
      <c r="J41" s="1">
        <f t="shared" si="30"/>
        <v>97325402336.63715</v>
      </c>
      <c r="K41">
        <f t="shared" si="23"/>
        <v>20</v>
      </c>
      <c r="L41">
        <f t="shared" si="31"/>
        <v>63.20990388204063</v>
      </c>
      <c r="M41" s="1">
        <f t="shared" si="16"/>
        <v>237.97996059947351</v>
      </c>
      <c r="N41">
        <f t="shared" si="32"/>
        <v>63.20990388204063</v>
      </c>
      <c r="O41" s="1">
        <f t="shared" si="17"/>
        <v>-91.56015283539224</v>
      </c>
      <c r="P41" s="1">
        <f t="shared" si="33"/>
        <v>20.80651671547578</v>
      </c>
      <c r="Q41" s="1">
        <f t="shared" si="34"/>
        <v>96931906172.70593</v>
      </c>
      <c r="R41">
        <f t="shared" si="18"/>
        <v>5</v>
      </c>
      <c r="S41">
        <f t="shared" si="35"/>
        <v>63.20990388204063</v>
      </c>
      <c r="T41" s="1">
        <f t="shared" si="36"/>
        <v>237.28116684859233</v>
      </c>
      <c r="U41">
        <f t="shared" si="37"/>
        <v>78.27645721521287</v>
      </c>
      <c r="V41" s="1">
        <f t="shared" si="19"/>
        <v>-90.79480575133883</v>
      </c>
      <c r="W41" s="1">
        <f t="shared" si="41"/>
        <v>11.7484</v>
      </c>
      <c r="X41" s="1">
        <f t="shared" si="20"/>
        <v>12.499526201299506</v>
      </c>
      <c r="Y41" s="1">
        <f t="shared" si="38"/>
        <v>59236670843.355</v>
      </c>
    </row>
    <row r="42" spans="1:25" ht="12.75">
      <c r="A42" s="1">
        <f t="shared" si="42"/>
        <v>44000000000</v>
      </c>
      <c r="B42" s="1">
        <f t="shared" si="27"/>
        <v>0.006813464954545455</v>
      </c>
      <c r="C42">
        <f t="shared" si="22"/>
        <v>3</v>
      </c>
      <c r="D42">
        <f t="shared" si="39"/>
        <v>2192597.0730215963</v>
      </c>
      <c r="E42">
        <f t="shared" si="13"/>
        <v>63.40958830017265</v>
      </c>
      <c r="F42" s="1">
        <f t="shared" si="28"/>
        <v>221.0943390671154</v>
      </c>
      <c r="G42">
        <f t="shared" si="40"/>
        <v>63.40958830017265</v>
      </c>
      <c r="H42" s="1">
        <f t="shared" si="15"/>
        <v>-91.2751624667701</v>
      </c>
      <c r="I42" s="1">
        <f t="shared" si="29"/>
        <v>21.091507084097927</v>
      </c>
      <c r="J42" s="1">
        <f t="shared" si="30"/>
        <v>98246741375.67484</v>
      </c>
      <c r="K42">
        <f t="shared" si="23"/>
        <v>20</v>
      </c>
      <c r="L42">
        <f t="shared" si="31"/>
        <v>63.40958830017265</v>
      </c>
      <c r="M42" s="1">
        <f t="shared" si="16"/>
        <v>238.17964501760554</v>
      </c>
      <c r="N42">
        <f t="shared" si="32"/>
        <v>63.40958830017265</v>
      </c>
      <c r="O42" s="1">
        <f t="shared" si="17"/>
        <v>-91.36046841726022</v>
      </c>
      <c r="P42" s="1">
        <f t="shared" si="33"/>
        <v>21.006201133607803</v>
      </c>
      <c r="Q42" s="1">
        <f t="shared" si="34"/>
        <v>97853100918.3885</v>
      </c>
      <c r="R42">
        <f t="shared" si="18"/>
        <v>5</v>
      </c>
      <c r="S42">
        <f t="shared" si="35"/>
        <v>63.40958830017265</v>
      </c>
      <c r="T42" s="1">
        <f t="shared" si="36"/>
        <v>237.48085126672436</v>
      </c>
      <c r="U42">
        <f t="shared" si="37"/>
        <v>78.47614163334487</v>
      </c>
      <c r="V42" s="1">
        <f t="shared" si="19"/>
        <v>-90.59512133320683</v>
      </c>
      <c r="W42" s="1">
        <f t="shared" si="41"/>
        <v>12.1246</v>
      </c>
      <c r="X42" s="1">
        <f t="shared" si="20"/>
        <v>12.323010619431502</v>
      </c>
      <c r="Y42" s="1">
        <f t="shared" si="38"/>
        <v>58460311718.17719</v>
      </c>
    </row>
    <row r="43" spans="1:25" ht="12.75">
      <c r="A43" s="1">
        <f t="shared" si="42"/>
        <v>45000000000</v>
      </c>
      <c r="B43" s="1">
        <f t="shared" si="27"/>
        <v>0.006662054622222222</v>
      </c>
      <c r="C43">
        <f t="shared" si="22"/>
        <v>3</v>
      </c>
      <c r="D43">
        <f t="shared" si="39"/>
        <v>2293393.1161512043</v>
      </c>
      <c r="E43">
        <f t="shared" si="13"/>
        <v>63.60478504595577</v>
      </c>
      <c r="F43" s="1">
        <f t="shared" si="28"/>
        <v>221.28953581289855</v>
      </c>
      <c r="G43">
        <f t="shared" si="40"/>
        <v>63.60478504595577</v>
      </c>
      <c r="H43" s="1">
        <f t="shared" si="15"/>
        <v>-91.07996572098702</v>
      </c>
      <c r="I43" s="1">
        <f t="shared" si="29"/>
        <v>21.286703829881006</v>
      </c>
      <c r="J43" s="1">
        <f t="shared" si="30"/>
        <v>99147690618.10068</v>
      </c>
      <c r="K43">
        <f t="shared" si="23"/>
        <v>20</v>
      </c>
      <c r="L43">
        <f t="shared" si="31"/>
        <v>63.60478504595577</v>
      </c>
      <c r="M43" s="1">
        <f t="shared" si="16"/>
        <v>238.37484176338864</v>
      </c>
      <c r="N43">
        <f t="shared" si="32"/>
        <v>63.60478504595577</v>
      </c>
      <c r="O43" s="1">
        <f t="shared" si="17"/>
        <v>-91.16527167147711</v>
      </c>
      <c r="P43" s="1">
        <f t="shared" si="33"/>
        <v>21.20139787939091</v>
      </c>
      <c r="Q43" s="1">
        <f t="shared" si="34"/>
        <v>98753915284.09805</v>
      </c>
      <c r="R43">
        <f t="shared" si="18"/>
        <v>5</v>
      </c>
      <c r="S43">
        <f t="shared" si="35"/>
        <v>63.60478504595577</v>
      </c>
      <c r="T43" s="1">
        <f t="shared" si="36"/>
        <v>237.67604801250747</v>
      </c>
      <c r="U43">
        <f t="shared" si="37"/>
        <v>78.67133837912802</v>
      </c>
      <c r="V43" s="1">
        <f t="shared" si="19"/>
        <v>-90.39992458742368</v>
      </c>
      <c r="W43" s="1">
        <f t="shared" si="41"/>
        <v>12.504</v>
      </c>
      <c r="X43" s="1">
        <f t="shared" si="20"/>
        <v>12.138807365214651</v>
      </c>
      <c r="Y43" s="1">
        <f t="shared" si="38"/>
        <v>57652001103.82224</v>
      </c>
    </row>
    <row r="44" spans="1:25" ht="12.75">
      <c r="A44" s="1">
        <f t="shared" si="42"/>
        <v>46000000000</v>
      </c>
      <c r="B44" s="1">
        <f t="shared" si="27"/>
        <v>0.006517227347826087</v>
      </c>
      <c r="C44">
        <f t="shared" si="22"/>
        <v>3</v>
      </c>
      <c r="D44">
        <f t="shared" si="39"/>
        <v>2396454.2389017036</v>
      </c>
      <c r="E44">
        <f t="shared" si="13"/>
        <v>63.79569140408039</v>
      </c>
      <c r="F44" s="1">
        <f t="shared" si="28"/>
        <v>221.48044217102316</v>
      </c>
      <c r="G44">
        <f t="shared" si="40"/>
        <v>63.79569140408039</v>
      </c>
      <c r="H44" s="1">
        <f t="shared" si="15"/>
        <v>-90.8890593628624</v>
      </c>
      <c r="I44" s="1">
        <f t="shared" si="29"/>
        <v>21.477610188005627</v>
      </c>
      <c r="J44" s="1">
        <f t="shared" si="30"/>
        <v>100029126454.97969</v>
      </c>
      <c r="K44">
        <f t="shared" si="23"/>
        <v>20</v>
      </c>
      <c r="L44">
        <f t="shared" si="31"/>
        <v>63.79569140408039</v>
      </c>
      <c r="M44" s="1">
        <f t="shared" si="16"/>
        <v>238.56574812151325</v>
      </c>
      <c r="N44">
        <f t="shared" si="32"/>
        <v>63.79569140408039</v>
      </c>
      <c r="O44" s="1">
        <f t="shared" si="17"/>
        <v>-90.97436531335246</v>
      </c>
      <c r="P44" s="1">
        <f t="shared" si="33"/>
        <v>21.39230423751556</v>
      </c>
      <c r="Q44" s="1">
        <f t="shared" si="34"/>
        <v>99635224860.89157</v>
      </c>
      <c r="R44">
        <f t="shared" si="18"/>
        <v>5</v>
      </c>
      <c r="S44">
        <f t="shared" si="35"/>
        <v>63.79569140408039</v>
      </c>
      <c r="T44" s="1">
        <f t="shared" si="36"/>
        <v>237.86695437063207</v>
      </c>
      <c r="U44">
        <f t="shared" si="37"/>
        <v>78.86224473725261</v>
      </c>
      <c r="V44" s="1">
        <f t="shared" si="19"/>
        <v>-90.20901822929906</v>
      </c>
      <c r="W44" s="1">
        <f t="shared" si="41"/>
        <v>12.8866</v>
      </c>
      <c r="X44" s="1">
        <f t="shared" si="20"/>
        <v>11.947113723339273</v>
      </c>
      <c r="Y44" s="1">
        <f t="shared" si="38"/>
        <v>56812916873.81189</v>
      </c>
    </row>
    <row r="45" spans="1:25" ht="12.75">
      <c r="A45" s="1">
        <f t="shared" si="42"/>
        <v>47000000000</v>
      </c>
      <c r="B45" s="1">
        <f t="shared" si="27"/>
        <v>0.0063785629361702125</v>
      </c>
      <c r="C45">
        <f t="shared" si="22"/>
        <v>3</v>
      </c>
      <c r="D45">
        <f t="shared" si="39"/>
        <v>2501780.4412730923</v>
      </c>
      <c r="E45">
        <f t="shared" si="13"/>
        <v>63.98249192916325</v>
      </c>
      <c r="F45" s="1">
        <f t="shared" si="28"/>
        <v>221.66724269610603</v>
      </c>
      <c r="G45">
        <f t="shared" si="40"/>
        <v>63.98249192916325</v>
      </c>
      <c r="H45" s="1">
        <f t="shared" si="15"/>
        <v>-90.70225883777954</v>
      </c>
      <c r="I45" s="1">
        <f t="shared" si="29"/>
        <v>21.664410713088486</v>
      </c>
      <c r="J45" s="1">
        <f t="shared" si="30"/>
        <v>100891870370.87648</v>
      </c>
      <c r="K45">
        <f t="shared" si="23"/>
        <v>20</v>
      </c>
      <c r="L45">
        <f t="shared" si="31"/>
        <v>63.98249192916325</v>
      </c>
      <c r="M45" s="1">
        <f t="shared" si="16"/>
        <v>238.75254864659613</v>
      </c>
      <c r="N45">
        <f t="shared" si="32"/>
        <v>63.98249192916325</v>
      </c>
      <c r="O45" s="1">
        <f t="shared" si="17"/>
        <v>-90.78756478826963</v>
      </c>
      <c r="P45" s="1">
        <f t="shared" si="33"/>
        <v>21.57910476259839</v>
      </c>
      <c r="Q45" s="1">
        <f t="shared" si="34"/>
        <v>100497850416.32289</v>
      </c>
      <c r="R45">
        <f t="shared" si="18"/>
        <v>5</v>
      </c>
      <c r="S45">
        <f t="shared" si="35"/>
        <v>63.98249192916325</v>
      </c>
      <c r="T45" s="1">
        <f t="shared" si="36"/>
        <v>238.05375489571495</v>
      </c>
      <c r="U45">
        <f t="shared" si="37"/>
        <v>79.04904526233548</v>
      </c>
      <c r="V45" s="1">
        <f t="shared" si="19"/>
        <v>-90.02221770421622</v>
      </c>
      <c r="W45" s="1">
        <f t="shared" si="41"/>
        <v>13.2724</v>
      </c>
      <c r="X45" s="1">
        <f t="shared" si="20"/>
        <v>11.748114248422118</v>
      </c>
      <c r="Y45" s="1">
        <f t="shared" si="38"/>
        <v>55944203979.58016</v>
      </c>
    </row>
    <row r="46" spans="1:25" ht="12.75">
      <c r="A46" s="1">
        <f t="shared" si="42"/>
        <v>48000000000</v>
      </c>
      <c r="B46" s="1">
        <f t="shared" si="27"/>
        <v>0.006245676208333334</v>
      </c>
      <c r="C46">
        <f t="shared" si="22"/>
        <v>3</v>
      </c>
      <c r="D46">
        <f t="shared" si="39"/>
        <v>2609371.7232653704</v>
      </c>
      <c r="E46">
        <f t="shared" si="13"/>
        <v>64.16535951796065</v>
      </c>
      <c r="F46" s="1">
        <f t="shared" si="28"/>
        <v>221.85011028490345</v>
      </c>
      <c r="G46">
        <f t="shared" si="40"/>
        <v>64.16535951796065</v>
      </c>
      <c r="H46" s="1">
        <f t="shared" si="15"/>
        <v>-90.51939124898213</v>
      </c>
      <c r="I46" s="1">
        <f t="shared" si="29"/>
        <v>21.847278301885893</v>
      </c>
      <c r="J46" s="1">
        <f t="shared" si="30"/>
        <v>101736693403.11798</v>
      </c>
      <c r="K46">
        <f t="shared" si="23"/>
        <v>20</v>
      </c>
      <c r="L46">
        <f t="shared" si="31"/>
        <v>64.16535951796065</v>
      </c>
      <c r="M46" s="1">
        <f t="shared" si="16"/>
        <v>238.93541623539352</v>
      </c>
      <c r="N46">
        <f t="shared" si="32"/>
        <v>64.16535951796065</v>
      </c>
      <c r="O46" s="1">
        <f t="shared" si="17"/>
        <v>-90.6046971994722</v>
      </c>
      <c r="P46" s="1">
        <f t="shared" si="33"/>
        <v>21.761972351395826</v>
      </c>
      <c r="Q46" s="1">
        <f t="shared" si="34"/>
        <v>101342562343.60645</v>
      </c>
      <c r="R46">
        <f t="shared" si="18"/>
        <v>5</v>
      </c>
      <c r="S46">
        <f t="shared" si="35"/>
        <v>64.16535951796065</v>
      </c>
      <c r="T46" s="1">
        <f t="shared" si="36"/>
        <v>238.23662248451234</v>
      </c>
      <c r="U46">
        <f t="shared" si="37"/>
        <v>79.23191285113288</v>
      </c>
      <c r="V46" s="1">
        <f t="shared" si="19"/>
        <v>-89.8393501154188</v>
      </c>
      <c r="W46" s="1">
        <f t="shared" si="41"/>
        <v>13.6614</v>
      </c>
      <c r="X46" s="1">
        <f t="shared" si="20"/>
        <v>11.541981837219538</v>
      </c>
      <c r="Y46" s="1">
        <f t="shared" si="38"/>
        <v>55046981253.85818</v>
      </c>
    </row>
    <row r="47" spans="1:25" ht="12.75">
      <c r="A47" s="1">
        <f t="shared" si="42"/>
        <v>49000000000</v>
      </c>
      <c r="B47" s="1">
        <f t="shared" si="27"/>
        <v>0.006118213428571428</v>
      </c>
      <c r="C47">
        <f t="shared" si="22"/>
        <v>3</v>
      </c>
      <c r="D47">
        <f t="shared" si="39"/>
        <v>2719228.0848785397</v>
      </c>
      <c r="E47">
        <f t="shared" si="13"/>
        <v>64.34445637101918</v>
      </c>
      <c r="F47" s="1">
        <f t="shared" si="28"/>
        <v>222.02920713796198</v>
      </c>
      <c r="G47">
        <f t="shared" si="40"/>
        <v>64.34445637101918</v>
      </c>
      <c r="H47" s="1">
        <f t="shared" si="15"/>
        <v>-90.3402943959236</v>
      </c>
      <c r="I47" s="1">
        <f t="shared" si="29"/>
        <v>22.026375154944418</v>
      </c>
      <c r="J47" s="1">
        <f t="shared" si="30"/>
        <v>102564320160.75192</v>
      </c>
      <c r="K47">
        <f t="shared" si="23"/>
        <v>20</v>
      </c>
      <c r="L47">
        <f t="shared" si="31"/>
        <v>64.34445637101918</v>
      </c>
      <c r="M47" s="1">
        <f t="shared" si="16"/>
        <v>239.11451308845204</v>
      </c>
      <c r="N47">
        <f t="shared" si="32"/>
        <v>64.34445637101918</v>
      </c>
      <c r="O47" s="1">
        <f t="shared" si="17"/>
        <v>-90.42560034641367</v>
      </c>
      <c r="P47" s="1">
        <f t="shared" si="33"/>
        <v>21.94106920445435</v>
      </c>
      <c r="Q47" s="1">
        <f t="shared" si="34"/>
        <v>102170084671.87656</v>
      </c>
      <c r="R47">
        <f t="shared" si="18"/>
        <v>5</v>
      </c>
      <c r="S47">
        <f t="shared" si="35"/>
        <v>64.34445637101918</v>
      </c>
      <c r="T47" s="1">
        <f t="shared" si="36"/>
        <v>238.41571933757086</v>
      </c>
      <c r="U47">
        <f t="shared" si="37"/>
        <v>79.4110097041914</v>
      </c>
      <c r="V47" s="1">
        <f t="shared" si="19"/>
        <v>-89.66025326236027</v>
      </c>
      <c r="W47" s="1">
        <f t="shared" si="41"/>
        <v>14.0536</v>
      </c>
      <c r="X47" s="1">
        <f t="shared" si="20"/>
        <v>11.328878690278064</v>
      </c>
      <c r="Y47" s="1">
        <f t="shared" si="38"/>
        <v>54122347889.669716</v>
      </c>
    </row>
    <row r="48" spans="1:25" ht="12.75">
      <c r="A48" s="1">
        <f t="shared" si="42"/>
        <v>50000000000</v>
      </c>
      <c r="B48" s="1">
        <f t="shared" si="27"/>
        <v>0.00599584916</v>
      </c>
      <c r="C48">
        <f t="shared" si="22"/>
        <v>3</v>
      </c>
      <c r="D48">
        <f t="shared" si="39"/>
        <v>2831349.526112598</v>
      </c>
      <c r="E48">
        <f t="shared" si="13"/>
        <v>64.51993485716928</v>
      </c>
      <c r="F48" s="1">
        <f t="shared" si="28"/>
        <v>222.20468562411207</v>
      </c>
      <c r="G48">
        <f t="shared" si="40"/>
        <v>64.51993485716928</v>
      </c>
      <c r="H48" s="1">
        <f t="shared" si="15"/>
        <v>-90.16481590977351</v>
      </c>
      <c r="I48" s="1">
        <f t="shared" si="29"/>
        <v>22.201853641094516</v>
      </c>
      <c r="J48" s="1">
        <f t="shared" si="30"/>
        <v>103375432453.95824</v>
      </c>
      <c r="K48">
        <f t="shared" si="23"/>
        <v>20</v>
      </c>
      <c r="L48">
        <f t="shared" si="31"/>
        <v>64.51993485716928</v>
      </c>
      <c r="M48" s="1">
        <f t="shared" si="16"/>
        <v>239.28999157460214</v>
      </c>
      <c r="N48">
        <f t="shared" si="32"/>
        <v>64.51993485716928</v>
      </c>
      <c r="O48" s="1">
        <f t="shared" si="17"/>
        <v>-90.25012186026358</v>
      </c>
      <c r="P48" s="1">
        <f t="shared" si="33"/>
        <v>22.11654769060445</v>
      </c>
      <c r="Q48" s="1">
        <f t="shared" si="34"/>
        <v>102981098688.0873</v>
      </c>
      <c r="R48">
        <f t="shared" si="18"/>
        <v>5</v>
      </c>
      <c r="S48">
        <f t="shared" si="35"/>
        <v>64.51993485716928</v>
      </c>
      <c r="T48" s="1">
        <f t="shared" si="36"/>
        <v>238.59119782372096</v>
      </c>
      <c r="U48">
        <f t="shared" si="37"/>
        <v>79.5864881903415</v>
      </c>
      <c r="V48" s="1">
        <f t="shared" si="19"/>
        <v>-89.48477477621017</v>
      </c>
      <c r="W48" s="1">
        <f t="shared" si="41"/>
        <v>14.449</v>
      </c>
      <c r="X48" s="1">
        <f t="shared" si="20"/>
        <v>11.108957176428161</v>
      </c>
      <c r="Y48" s="1">
        <f t="shared" si="38"/>
        <v>53171389658.29109</v>
      </c>
    </row>
    <row r="49" spans="1:25" ht="12.75">
      <c r="A49" s="1">
        <f t="shared" si="42"/>
        <v>51000000000</v>
      </c>
      <c r="B49" s="1">
        <f t="shared" si="27"/>
        <v>0.005878283490196079</v>
      </c>
      <c r="C49">
        <f t="shared" si="22"/>
        <v>3</v>
      </c>
      <c r="D49">
        <f t="shared" si="39"/>
        <v>2945736.0469675474</v>
      </c>
      <c r="E49">
        <f t="shared" si="13"/>
        <v>64.69193829240763</v>
      </c>
      <c r="F49" s="1">
        <f t="shared" si="28"/>
        <v>222.3766890593504</v>
      </c>
      <c r="G49">
        <f t="shared" si="40"/>
        <v>64.69193829240763</v>
      </c>
      <c r="H49" s="1">
        <f t="shared" si="15"/>
        <v>-89.99281247453516</v>
      </c>
      <c r="I49" s="1">
        <f t="shared" si="29"/>
        <v>22.373857076332868</v>
      </c>
      <c r="J49" s="1">
        <f t="shared" si="30"/>
        <v>104170672578.0227</v>
      </c>
      <c r="K49">
        <f t="shared" si="23"/>
        <v>20</v>
      </c>
      <c r="L49">
        <f t="shared" si="31"/>
        <v>64.69193829240763</v>
      </c>
      <c r="M49" s="1">
        <f t="shared" si="16"/>
        <v>239.4619950098405</v>
      </c>
      <c r="N49">
        <f t="shared" si="32"/>
        <v>64.69193829240763</v>
      </c>
      <c r="O49" s="1">
        <f t="shared" si="17"/>
        <v>-90.07811842502525</v>
      </c>
      <c r="P49" s="1">
        <f t="shared" si="33"/>
        <v>22.288551125842773</v>
      </c>
      <c r="Q49" s="1">
        <f t="shared" si="34"/>
        <v>103776246214.47632</v>
      </c>
      <c r="R49">
        <f t="shared" si="18"/>
        <v>5</v>
      </c>
      <c r="S49">
        <f t="shared" si="35"/>
        <v>64.69193829240763</v>
      </c>
      <c r="T49" s="1">
        <f t="shared" si="36"/>
        <v>238.76320125895933</v>
      </c>
      <c r="U49">
        <f t="shared" si="37"/>
        <v>79.75849162557985</v>
      </c>
      <c r="V49" s="1">
        <f t="shared" si="19"/>
        <v>-89.31277134097185</v>
      </c>
      <c r="W49" s="1">
        <f t="shared" si="41"/>
        <v>14.8476</v>
      </c>
      <c r="X49" s="1">
        <f t="shared" si="20"/>
        <v>10.882360611666485</v>
      </c>
      <c r="Y49" s="1">
        <f t="shared" si="38"/>
        <v>52195184920.502594</v>
      </c>
    </row>
    <row r="50" spans="1:25" ht="12.75">
      <c r="A50" s="1">
        <f t="shared" si="42"/>
        <v>52000000000</v>
      </c>
      <c r="B50" s="1">
        <f t="shared" si="27"/>
        <v>0.005765239576923077</v>
      </c>
      <c r="C50">
        <f t="shared" si="22"/>
        <v>3</v>
      </c>
      <c r="D50">
        <f t="shared" si="39"/>
        <v>3062387.6474433867</v>
      </c>
      <c r="E50">
        <f t="shared" si="13"/>
        <v>64.86060164314489</v>
      </c>
      <c r="F50" s="1">
        <f t="shared" si="28"/>
        <v>222.54535241008767</v>
      </c>
      <c r="G50">
        <f t="shared" si="40"/>
        <v>64.86060164314489</v>
      </c>
      <c r="H50" s="1">
        <f t="shared" si="15"/>
        <v>-89.8241491237979</v>
      </c>
      <c r="I50" s="1">
        <f t="shared" si="29"/>
        <v>22.54252042707013</v>
      </c>
      <c r="J50" s="1">
        <f t="shared" si="30"/>
        <v>104950646290.3119</v>
      </c>
      <c r="K50">
        <f t="shared" si="23"/>
        <v>20</v>
      </c>
      <c r="L50">
        <f t="shared" si="31"/>
        <v>64.86060164314489</v>
      </c>
      <c r="M50" s="1">
        <f t="shared" si="16"/>
        <v>239.63065836057774</v>
      </c>
      <c r="N50">
        <f t="shared" si="32"/>
        <v>64.86060164314489</v>
      </c>
      <c r="O50" s="1">
        <f t="shared" si="17"/>
        <v>-89.90945507428796</v>
      </c>
      <c r="P50" s="1">
        <f t="shared" si="33"/>
        <v>22.457214476580063</v>
      </c>
      <c r="Q50" s="1">
        <f t="shared" si="34"/>
        <v>104556132579.8856</v>
      </c>
      <c r="R50">
        <f t="shared" si="18"/>
        <v>5</v>
      </c>
      <c r="S50">
        <f t="shared" si="35"/>
        <v>64.86060164314489</v>
      </c>
      <c r="T50" s="1">
        <f t="shared" si="36"/>
        <v>238.93186460969656</v>
      </c>
      <c r="U50">
        <f t="shared" si="37"/>
        <v>79.92715497631713</v>
      </c>
      <c r="V50" s="1">
        <f t="shared" si="19"/>
        <v>-89.14410799023455</v>
      </c>
      <c r="W50" s="1">
        <f t="shared" si="41"/>
        <v>15.249400000000001</v>
      </c>
      <c r="X50" s="1">
        <f t="shared" si="20"/>
        <v>10.649223962403788</v>
      </c>
      <c r="Y50" s="1">
        <f t="shared" si="38"/>
        <v>51194810477.17456</v>
      </c>
    </row>
    <row r="51" spans="1:25" ht="12.75">
      <c r="A51" s="1">
        <f t="shared" si="42"/>
        <v>53000000000</v>
      </c>
      <c r="B51" s="1">
        <f t="shared" si="27"/>
        <v>0.0056564614716981135</v>
      </c>
      <c r="C51">
        <f t="shared" si="22"/>
        <v>3</v>
      </c>
      <c r="D51">
        <f t="shared" si="39"/>
        <v>3181304.327540116</v>
      </c>
      <c r="E51">
        <f t="shared" si="13"/>
        <v>65.02605216246468</v>
      </c>
      <c r="F51" s="1">
        <f t="shared" si="28"/>
        <v>222.71080292940746</v>
      </c>
      <c r="G51">
        <f t="shared" si="40"/>
        <v>65.02605216246468</v>
      </c>
      <c r="H51" s="1">
        <f t="shared" si="15"/>
        <v>-89.6586986044781</v>
      </c>
      <c r="I51" s="1">
        <f t="shared" si="29"/>
        <v>22.70797094638992</v>
      </c>
      <c r="J51" s="1">
        <f t="shared" si="30"/>
        <v>105715925513.8248</v>
      </c>
      <c r="K51">
        <f t="shared" si="23"/>
        <v>20</v>
      </c>
      <c r="L51">
        <f t="shared" si="31"/>
        <v>65.02605216246468</v>
      </c>
      <c r="M51" s="1">
        <f t="shared" si="16"/>
        <v>239.79610887989756</v>
      </c>
      <c r="N51">
        <f t="shared" si="32"/>
        <v>65.02605216246468</v>
      </c>
      <c r="O51" s="1">
        <f t="shared" si="17"/>
        <v>-89.7440045549682</v>
      </c>
      <c r="P51" s="1">
        <f t="shared" si="33"/>
        <v>22.622664995899825</v>
      </c>
      <c r="Q51" s="1">
        <f t="shared" si="34"/>
        <v>105321329318.38518</v>
      </c>
      <c r="R51">
        <f t="shared" si="18"/>
        <v>5</v>
      </c>
      <c r="S51">
        <f t="shared" si="35"/>
        <v>65.02605216246468</v>
      </c>
      <c r="T51" s="1">
        <f t="shared" si="36"/>
        <v>239.09731512901638</v>
      </c>
      <c r="U51">
        <f t="shared" si="37"/>
        <v>80.09260549563692</v>
      </c>
      <c r="V51" s="1">
        <f t="shared" si="19"/>
        <v>-88.97865747091478</v>
      </c>
      <c r="W51" s="1">
        <f t="shared" si="41"/>
        <v>15.654399999999999</v>
      </c>
      <c r="X51" s="1">
        <f t="shared" si="20"/>
        <v>10.409674481723552</v>
      </c>
      <c r="Y51" s="1">
        <f t="shared" si="38"/>
        <v>50171347297.370094</v>
      </c>
    </row>
    <row r="52" spans="1:25" ht="12.75">
      <c r="A52" s="1">
        <f t="shared" si="42"/>
        <v>54000000000</v>
      </c>
      <c r="B52" s="1">
        <f t="shared" si="27"/>
        <v>0.005551712185185185</v>
      </c>
      <c r="C52">
        <f t="shared" si="22"/>
        <v>3</v>
      </c>
      <c r="D52">
        <f t="shared" si="39"/>
        <v>3302486.087257735</v>
      </c>
      <c r="E52">
        <f t="shared" si="13"/>
        <v>65.18840996690828</v>
      </c>
      <c r="F52" s="1">
        <f t="shared" si="28"/>
        <v>222.87316073385105</v>
      </c>
      <c r="G52">
        <f t="shared" si="40"/>
        <v>65.18840996690828</v>
      </c>
      <c r="H52" s="1">
        <f t="shared" si="15"/>
        <v>-89.4963408000345</v>
      </c>
      <c r="I52" s="1">
        <f t="shared" si="29"/>
        <v>22.870328750833522</v>
      </c>
      <c r="J52" s="1">
        <f t="shared" si="30"/>
        <v>106467050796.72049</v>
      </c>
      <c r="K52">
        <f t="shared" si="23"/>
        <v>20</v>
      </c>
      <c r="L52">
        <f t="shared" si="31"/>
        <v>65.18840996690828</v>
      </c>
      <c r="M52" s="1">
        <f t="shared" si="16"/>
        <v>239.95846668434115</v>
      </c>
      <c r="N52">
        <f t="shared" si="32"/>
        <v>65.18840996690828</v>
      </c>
      <c r="O52" s="1">
        <f t="shared" si="17"/>
        <v>-89.58164675052457</v>
      </c>
      <c r="P52" s="1">
        <f t="shared" si="33"/>
        <v>22.785022800343455</v>
      </c>
      <c r="Q52" s="1">
        <f t="shared" si="34"/>
        <v>106072376624.49939</v>
      </c>
      <c r="R52">
        <f t="shared" si="18"/>
        <v>5</v>
      </c>
      <c r="S52">
        <f t="shared" si="35"/>
        <v>65.18840996690828</v>
      </c>
      <c r="T52" s="1">
        <f t="shared" si="36"/>
        <v>239.25967293345997</v>
      </c>
      <c r="U52">
        <f t="shared" si="37"/>
        <v>80.2549633000805</v>
      </c>
      <c r="V52" s="1">
        <f t="shared" si="19"/>
        <v>-88.81629966647117</v>
      </c>
      <c r="W52" s="1">
        <f t="shared" si="41"/>
        <v>16.0626</v>
      </c>
      <c r="X52" s="1">
        <f t="shared" si="20"/>
        <v>10.163832286167167</v>
      </c>
      <c r="Y52" s="1">
        <f t="shared" si="38"/>
        <v>49125886154.47343</v>
      </c>
    </row>
    <row r="53" spans="1:25" ht="12.75">
      <c r="A53" s="1">
        <f t="shared" si="42"/>
        <v>55000000000</v>
      </c>
      <c r="B53" s="1">
        <f t="shared" si="27"/>
        <v>0.0054507719636363635</v>
      </c>
      <c r="C53">
        <f t="shared" si="22"/>
        <v>3</v>
      </c>
      <c r="D53">
        <f t="shared" si="39"/>
        <v>3425932.926596245</v>
      </c>
      <c r="E53">
        <f t="shared" si="13"/>
        <v>65.34778856033378</v>
      </c>
      <c r="F53" s="1">
        <f t="shared" si="28"/>
        <v>223.03253932727657</v>
      </c>
      <c r="G53">
        <f t="shared" si="40"/>
        <v>65.34778856033378</v>
      </c>
      <c r="H53" s="1">
        <f t="shared" si="15"/>
        <v>-89.336962206609</v>
      </c>
      <c r="I53" s="1">
        <f t="shared" si="29"/>
        <v>23.029707344259023</v>
      </c>
      <c r="J53" s="1">
        <f t="shared" si="30"/>
        <v>107204533553.62029</v>
      </c>
      <c r="K53">
        <f t="shared" si="23"/>
        <v>20</v>
      </c>
      <c r="L53">
        <f t="shared" si="31"/>
        <v>65.34778856033378</v>
      </c>
      <c r="M53" s="1">
        <f t="shared" si="16"/>
        <v>240.11784527776666</v>
      </c>
      <c r="N53">
        <f t="shared" si="32"/>
        <v>65.34778856033378</v>
      </c>
      <c r="O53" s="1">
        <f t="shared" si="17"/>
        <v>-89.4222681570991</v>
      </c>
      <c r="P53" s="1">
        <f t="shared" si="33"/>
        <v>22.944401393768928</v>
      </c>
      <c r="Q53" s="1">
        <f t="shared" si="34"/>
        <v>106809785590.7389</v>
      </c>
      <c r="R53">
        <f t="shared" si="18"/>
        <v>5</v>
      </c>
      <c r="S53">
        <f t="shared" si="35"/>
        <v>65.34778856033378</v>
      </c>
      <c r="T53" s="1">
        <f t="shared" si="36"/>
        <v>239.41905152688548</v>
      </c>
      <c r="U53">
        <f t="shared" si="37"/>
        <v>80.41434189350602</v>
      </c>
      <c r="V53" s="1">
        <f t="shared" si="19"/>
        <v>-88.65692107304568</v>
      </c>
      <c r="W53" s="1">
        <f t="shared" si="41"/>
        <v>16.474</v>
      </c>
      <c r="X53" s="1">
        <f t="shared" si="20"/>
        <v>9.911810879592654</v>
      </c>
      <c r="Y53" s="1">
        <f t="shared" si="38"/>
        <v>48059533193.07706</v>
      </c>
    </row>
    <row r="54" spans="1:25" ht="12.75">
      <c r="A54" s="1">
        <f t="shared" si="42"/>
        <v>56000000000</v>
      </c>
      <c r="B54" s="1">
        <f t="shared" si="27"/>
        <v>0.00535343675</v>
      </c>
      <c r="C54">
        <f t="shared" si="22"/>
        <v>3</v>
      </c>
      <c r="D54">
        <f t="shared" si="39"/>
        <v>3551644.8455556436</v>
      </c>
      <c r="E54">
        <f t="shared" si="13"/>
        <v>65.50429531057291</v>
      </c>
      <c r="F54" s="1">
        <f t="shared" si="28"/>
        <v>223.18904607751568</v>
      </c>
      <c r="G54">
        <f t="shared" si="40"/>
        <v>65.50429531057291</v>
      </c>
      <c r="H54" s="1">
        <f t="shared" si="15"/>
        <v>-89.18045545636987</v>
      </c>
      <c r="I54" s="1">
        <f t="shared" si="29"/>
        <v>23.186214094498155</v>
      </c>
      <c r="J54" s="1">
        <f t="shared" si="30"/>
        <v>107928858111.38042</v>
      </c>
      <c r="K54">
        <f t="shared" si="23"/>
        <v>20</v>
      </c>
      <c r="L54">
        <f t="shared" si="31"/>
        <v>65.50429531057291</v>
      </c>
      <c r="M54" s="1">
        <f t="shared" si="16"/>
        <v>240.2743520280058</v>
      </c>
      <c r="N54">
        <f t="shared" si="32"/>
        <v>65.50429531057291</v>
      </c>
      <c r="O54" s="1">
        <f t="shared" si="17"/>
        <v>-89.26576140686</v>
      </c>
      <c r="P54" s="1">
        <f t="shared" si="33"/>
        <v>23.10090814400803</v>
      </c>
      <c r="Q54" s="1">
        <f t="shared" si="34"/>
        <v>107534040250.06711</v>
      </c>
      <c r="R54">
        <f t="shared" si="18"/>
        <v>5</v>
      </c>
      <c r="S54">
        <f t="shared" si="35"/>
        <v>65.50429531057291</v>
      </c>
      <c r="T54" s="1">
        <f t="shared" si="36"/>
        <v>239.57555827712463</v>
      </c>
      <c r="U54">
        <f t="shared" si="37"/>
        <v>80.57084864374514</v>
      </c>
      <c r="V54" s="1">
        <f t="shared" si="19"/>
        <v>-88.50041432280659</v>
      </c>
      <c r="W54" s="1">
        <f t="shared" si="41"/>
        <v>16.8886</v>
      </c>
      <c r="X54" s="1">
        <f t="shared" si="20"/>
        <v>9.653717629831743</v>
      </c>
      <c r="Y54" s="1">
        <f t="shared" si="38"/>
        <v>46973415441.30749</v>
      </c>
    </row>
    <row r="55" spans="1:25" ht="12.75">
      <c r="A55" s="1">
        <f t="shared" si="42"/>
        <v>57000000000</v>
      </c>
      <c r="B55" s="1">
        <f t="shared" si="27"/>
        <v>0.005259516807017544</v>
      </c>
      <c r="C55">
        <f t="shared" si="22"/>
        <v>3</v>
      </c>
      <c r="D55">
        <f t="shared" si="39"/>
        <v>3679621.8441359336</v>
      </c>
      <c r="E55">
        <f t="shared" si="13"/>
        <v>65.65803188389873</v>
      </c>
      <c r="F55" s="1">
        <f t="shared" si="28"/>
        <v>223.3427826508415</v>
      </c>
      <c r="G55">
        <f t="shared" si="40"/>
        <v>65.65803188389873</v>
      </c>
      <c r="H55" s="1">
        <f t="shared" si="15"/>
        <v>-89.02671888304405</v>
      </c>
      <c r="I55" s="1">
        <f t="shared" si="29"/>
        <v>23.33995066782397</v>
      </c>
      <c r="J55" s="1">
        <f t="shared" si="30"/>
        <v>108640483579.3365</v>
      </c>
      <c r="K55">
        <f t="shared" si="23"/>
        <v>20</v>
      </c>
      <c r="L55">
        <f t="shared" si="31"/>
        <v>65.65803188389873</v>
      </c>
      <c r="M55" s="1">
        <f t="shared" si="16"/>
        <v>240.4280886013316</v>
      </c>
      <c r="N55">
        <f t="shared" si="32"/>
        <v>65.65803188389873</v>
      </c>
      <c r="O55" s="1">
        <f t="shared" si="17"/>
        <v>-89.11202483353415</v>
      </c>
      <c r="P55" s="1">
        <f t="shared" si="33"/>
        <v>23.254644717333875</v>
      </c>
      <c r="Q55" s="1">
        <f t="shared" si="34"/>
        <v>108245599443.23358</v>
      </c>
      <c r="R55">
        <f t="shared" si="18"/>
        <v>5</v>
      </c>
      <c r="S55">
        <f t="shared" si="35"/>
        <v>65.65803188389873</v>
      </c>
      <c r="T55" s="1">
        <f t="shared" si="36"/>
        <v>239.72929485045043</v>
      </c>
      <c r="U55">
        <f t="shared" si="37"/>
        <v>80.72458521707097</v>
      </c>
      <c r="V55" s="1">
        <f t="shared" si="19"/>
        <v>-88.34667774948073</v>
      </c>
      <c r="W55" s="1">
        <f t="shared" si="41"/>
        <v>17.3064</v>
      </c>
      <c r="X55" s="1">
        <f t="shared" si="20"/>
        <v>9.389654203157601</v>
      </c>
      <c r="Y55" s="1">
        <f t="shared" si="38"/>
        <v>45868686274.64911</v>
      </c>
    </row>
    <row r="56" spans="1:25" ht="12.75">
      <c r="A56" s="1">
        <f t="shared" si="42"/>
        <v>58000000000</v>
      </c>
      <c r="B56" s="1">
        <f t="shared" si="27"/>
        <v>0.0051688354827586205</v>
      </c>
      <c r="C56">
        <f t="shared" si="22"/>
        <v>3</v>
      </c>
      <c r="D56">
        <f t="shared" si="39"/>
        <v>3809863.9223371125</v>
      </c>
      <c r="E56">
        <f t="shared" si="13"/>
        <v>65.80909464170765</v>
      </c>
      <c r="F56" s="1">
        <f t="shared" si="28"/>
        <v>223.49384540865043</v>
      </c>
      <c r="G56">
        <f t="shared" si="40"/>
        <v>65.80909464170765</v>
      </c>
      <c r="H56" s="1">
        <f t="shared" si="15"/>
        <v>-88.87565612523514</v>
      </c>
      <c r="I56" s="1">
        <f t="shared" si="29"/>
        <v>23.491013425632886</v>
      </c>
      <c r="J56" s="1">
        <f t="shared" si="30"/>
        <v>109339845561.69148</v>
      </c>
      <c r="K56">
        <f t="shared" si="23"/>
        <v>20</v>
      </c>
      <c r="L56">
        <f t="shared" si="31"/>
        <v>65.80909464170765</v>
      </c>
      <c r="M56" s="1">
        <f t="shared" si="16"/>
        <v>240.57915135914052</v>
      </c>
      <c r="N56">
        <f t="shared" si="32"/>
        <v>65.80909464170765</v>
      </c>
      <c r="O56" s="1">
        <f t="shared" si="17"/>
        <v>-88.96096207572523</v>
      </c>
      <c r="P56" s="1">
        <f t="shared" si="33"/>
        <v>23.40570747514279</v>
      </c>
      <c r="Q56" s="1">
        <f t="shared" si="34"/>
        <v>108944898528.59438</v>
      </c>
      <c r="R56">
        <f t="shared" si="18"/>
        <v>5</v>
      </c>
      <c r="S56">
        <f t="shared" si="35"/>
        <v>65.80909464170765</v>
      </c>
      <c r="T56" s="1">
        <f t="shared" si="36"/>
        <v>239.88035760825935</v>
      </c>
      <c r="U56">
        <f t="shared" si="37"/>
        <v>80.87564797487987</v>
      </c>
      <c r="V56" s="1">
        <f t="shared" si="19"/>
        <v>-88.19561499167183</v>
      </c>
      <c r="W56" s="1">
        <f t="shared" si="41"/>
        <v>17.727400000000003</v>
      </c>
      <c r="X56" s="1">
        <f t="shared" si="20"/>
        <v>9.1197169609665</v>
      </c>
      <c r="Y56" s="1">
        <f t="shared" si="38"/>
        <v>44746530827.98288</v>
      </c>
    </row>
    <row r="57" spans="1:25" ht="12.75">
      <c r="A57" s="1">
        <f t="shared" si="42"/>
        <v>59000000000</v>
      </c>
      <c r="B57" s="1">
        <f t="shared" si="27"/>
        <v>0.005081228101694916</v>
      </c>
      <c r="C57">
        <f t="shared" si="22"/>
        <v>3</v>
      </c>
      <c r="D57">
        <f t="shared" si="39"/>
        <v>3942371.080159182</v>
      </c>
      <c r="E57">
        <f t="shared" si="13"/>
        <v>65.95757500329178</v>
      </c>
      <c r="F57" s="1">
        <f t="shared" si="28"/>
        <v>223.64232577023455</v>
      </c>
      <c r="G57">
        <f t="shared" si="40"/>
        <v>65.95757500329178</v>
      </c>
      <c r="H57" s="1">
        <f t="shared" si="15"/>
        <v>-88.727175763651</v>
      </c>
      <c r="I57" s="1">
        <f t="shared" si="29"/>
        <v>23.63949378721702</v>
      </c>
      <c r="J57" s="1">
        <f t="shared" si="30"/>
        <v>110027357727.68704</v>
      </c>
      <c r="K57">
        <f t="shared" si="23"/>
        <v>20</v>
      </c>
      <c r="L57">
        <f t="shared" si="31"/>
        <v>65.95757500329178</v>
      </c>
      <c r="M57" s="1">
        <f t="shared" si="16"/>
        <v>240.72763172072467</v>
      </c>
      <c r="N57">
        <f t="shared" si="32"/>
        <v>65.95757500329178</v>
      </c>
      <c r="O57" s="1">
        <f t="shared" si="17"/>
        <v>-88.81248171414113</v>
      </c>
      <c r="P57" s="1">
        <f t="shared" si="33"/>
        <v>23.554187836726896</v>
      </c>
      <c r="Q57" s="1">
        <f t="shared" si="34"/>
        <v>109632350950.0163</v>
      </c>
      <c r="R57">
        <f t="shared" si="18"/>
        <v>5</v>
      </c>
      <c r="S57">
        <f t="shared" si="35"/>
        <v>65.95757500329178</v>
      </c>
      <c r="T57" s="1">
        <f t="shared" si="36"/>
        <v>240.0288379698435</v>
      </c>
      <c r="U57">
        <f t="shared" si="37"/>
        <v>81.024128336464</v>
      </c>
      <c r="V57" s="1">
        <f t="shared" si="19"/>
        <v>-88.04713463008773</v>
      </c>
      <c r="W57" s="1">
        <f t="shared" si="41"/>
        <v>18.151600000000002</v>
      </c>
      <c r="X57" s="1">
        <f t="shared" si="20"/>
        <v>8.843997322550607</v>
      </c>
      <c r="Y57" s="1">
        <f t="shared" si="38"/>
        <v>43608171342.271484</v>
      </c>
    </row>
    <row r="58" spans="1:25" ht="12.75">
      <c r="A58" s="1">
        <f t="shared" si="42"/>
        <v>60000000000</v>
      </c>
      <c r="B58" s="1">
        <f t="shared" si="27"/>
        <v>0.004996540966666667</v>
      </c>
      <c r="C58">
        <f t="shared" si="22"/>
        <v>3</v>
      </c>
      <c r="D58">
        <f t="shared" si="39"/>
        <v>4077143.3176021418</v>
      </c>
      <c r="E58">
        <f t="shared" si="13"/>
        <v>66.10355977812178</v>
      </c>
      <c r="F58" s="1">
        <f t="shared" si="28"/>
        <v>223.78831054506458</v>
      </c>
      <c r="G58">
        <f t="shared" si="40"/>
        <v>66.10355977812178</v>
      </c>
      <c r="H58" s="1">
        <f t="shared" si="15"/>
        <v>-88.581190988821</v>
      </c>
      <c r="I58" s="1">
        <f t="shared" si="29"/>
        <v>23.785478562047018</v>
      </c>
      <c r="J58" s="1">
        <f t="shared" si="30"/>
        <v>110703413253.4306</v>
      </c>
      <c r="K58">
        <f t="shared" si="23"/>
        <v>20</v>
      </c>
      <c r="L58">
        <f t="shared" si="31"/>
        <v>66.10355977812178</v>
      </c>
      <c r="M58" s="1">
        <f t="shared" si="16"/>
        <v>240.87361649555464</v>
      </c>
      <c r="N58">
        <f t="shared" si="32"/>
        <v>66.10355977812178</v>
      </c>
      <c r="O58" s="1">
        <f t="shared" si="17"/>
        <v>-88.66649693931107</v>
      </c>
      <c r="P58" s="1">
        <f t="shared" si="33"/>
        <v>23.70017261155695</v>
      </c>
      <c r="Q58" s="1">
        <f t="shared" si="34"/>
        <v>110308349676.6945</v>
      </c>
      <c r="R58">
        <f t="shared" si="18"/>
        <v>5</v>
      </c>
      <c r="S58">
        <f t="shared" si="35"/>
        <v>66.10355977812178</v>
      </c>
      <c r="T58" s="1">
        <f t="shared" si="36"/>
        <v>240.17482274467346</v>
      </c>
      <c r="U58">
        <f t="shared" si="37"/>
        <v>81.170113111294</v>
      </c>
      <c r="V58" s="1">
        <f t="shared" si="19"/>
        <v>-87.90114985525767</v>
      </c>
      <c r="W58" s="1">
        <f t="shared" si="41"/>
        <v>18.579000000000004</v>
      </c>
      <c r="X58" s="1">
        <f t="shared" si="20"/>
        <v>8.562582097380659</v>
      </c>
      <c r="Y58" s="1">
        <f t="shared" si="38"/>
        <v>42454872420.914</v>
      </c>
    </row>
    <row r="59" spans="1:25" ht="12.75">
      <c r="A59" s="1">
        <f t="shared" si="42"/>
        <v>61000000000</v>
      </c>
      <c r="B59" s="1">
        <f t="shared" si="27"/>
        <v>0.004914630459016393</v>
      </c>
      <c r="C59">
        <f t="shared" si="22"/>
        <v>3</v>
      </c>
      <c r="D59">
        <f t="shared" si="39"/>
        <v>4214180.634665992</v>
      </c>
      <c r="E59">
        <f t="shared" si="13"/>
        <v>66.24713147066424</v>
      </c>
      <c r="F59" s="1">
        <f t="shared" si="28"/>
        <v>223.93188223760703</v>
      </c>
      <c r="G59">
        <f t="shared" si="40"/>
        <v>66.24713147066424</v>
      </c>
      <c r="H59" s="1">
        <f t="shared" si="15"/>
        <v>-88.43761929627854</v>
      </c>
      <c r="I59" s="1">
        <f t="shared" si="29"/>
        <v>23.929050254589484</v>
      </c>
      <c r="J59" s="1">
        <f t="shared" si="30"/>
        <v>111368386147.70338</v>
      </c>
      <c r="K59">
        <f t="shared" si="23"/>
        <v>20</v>
      </c>
      <c r="L59">
        <f t="shared" si="31"/>
        <v>66.24713147066424</v>
      </c>
      <c r="M59" s="1">
        <f t="shared" si="16"/>
        <v>241.01718818809712</v>
      </c>
      <c r="N59">
        <f t="shared" si="32"/>
        <v>66.24713147066424</v>
      </c>
      <c r="O59" s="1">
        <f t="shared" si="17"/>
        <v>-88.52292524676864</v>
      </c>
      <c r="P59" s="1">
        <f t="shared" si="33"/>
        <v>23.84374430409939</v>
      </c>
      <c r="Q59" s="1">
        <f t="shared" si="34"/>
        <v>110973268527.17595</v>
      </c>
      <c r="R59">
        <f t="shared" si="18"/>
        <v>5</v>
      </c>
      <c r="S59">
        <f t="shared" si="35"/>
        <v>66.24713147066424</v>
      </c>
      <c r="T59" s="1">
        <f t="shared" si="36"/>
        <v>240.31839443721594</v>
      </c>
      <c r="U59">
        <f t="shared" si="37"/>
        <v>81.31368480383648</v>
      </c>
      <c r="V59" s="1">
        <f t="shared" si="19"/>
        <v>-87.75757816271522</v>
      </c>
      <c r="W59" s="1">
        <f t="shared" si="41"/>
        <v>19.009600000000002</v>
      </c>
      <c r="X59" s="1">
        <f t="shared" si="20"/>
        <v>8.275553789923112</v>
      </c>
      <c r="Y59" s="1">
        <f t="shared" si="38"/>
        <v>41287946158.15021</v>
      </c>
    </row>
  </sheetData>
  <printOptions/>
  <pageMargins left="0.75" right="0.75" top="1" bottom="1" header="0.4921259845" footer="0.492125984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</dc:creator>
  <cp:keywords/>
  <dc:description/>
  <cp:lastModifiedBy>Bene</cp:lastModifiedBy>
  <dcterms:created xsi:type="dcterms:W3CDTF">2006-10-28T19:35:15Z</dcterms:created>
  <dcterms:modified xsi:type="dcterms:W3CDTF">2006-12-12T00:39:36Z</dcterms:modified>
  <cp:category/>
  <cp:version/>
  <cp:contentType/>
  <cp:contentStatus/>
</cp:coreProperties>
</file>